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ms 2n1 Inspiron17\Desktop\Madbury\Budget 2023\"/>
    </mc:Choice>
  </mc:AlternateContent>
  <bookViews>
    <workbookView xWindow="0" yWindow="0" windowWidth="27765" windowHeight="11280" tabRatio="797" activeTab="2"/>
  </bookViews>
  <sheets>
    <sheet name="Revenue View" sheetId="8" r:id="rId1"/>
    <sheet name="Appropriation View" sheetId="6" r:id="rId2"/>
    <sheet name="Budget Summary" sheetId="7" r:id="rId3"/>
  </sheets>
  <definedNames>
    <definedName name="_xlnm.Print_Area" localSheetId="2">'Budget Summary'!$A$1:$P$77</definedName>
    <definedName name="_xlnm.Print_Titles" localSheetId="1">'Appropriation View'!$1:$7</definedName>
    <definedName name="_xlnm.Print_Titles" localSheetId="2">'Budget Summary'!$1:$7</definedName>
    <definedName name="_xlnm.Print_Titles" localSheetId="0">'Revenue View'!$1:$6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8" l="1"/>
  <c r="O146" i="6" l="1"/>
  <c r="O573" i="6" l="1"/>
  <c r="O569" i="6"/>
  <c r="O567" i="6"/>
  <c r="O565" i="6"/>
  <c r="O563" i="6"/>
  <c r="O561" i="6"/>
  <c r="O559" i="6"/>
  <c r="O557" i="6"/>
  <c r="O555" i="6"/>
  <c r="O553" i="6"/>
  <c r="O551" i="6"/>
  <c r="O549" i="6"/>
  <c r="O547" i="6"/>
  <c r="O545" i="6"/>
  <c r="O543" i="6"/>
  <c r="O541" i="6"/>
  <c r="O539" i="6"/>
  <c r="O537" i="6"/>
  <c r="O535" i="6"/>
  <c r="O532" i="6"/>
  <c r="O531" i="6"/>
  <c r="O530" i="6"/>
  <c r="O529" i="6"/>
  <c r="O526" i="6"/>
  <c r="O525" i="6"/>
  <c r="O524" i="6"/>
  <c r="O523" i="6"/>
  <c r="O522" i="6"/>
  <c r="O520" i="6"/>
  <c r="O517" i="6"/>
  <c r="O516" i="6"/>
  <c r="O515" i="6"/>
  <c r="O514" i="6"/>
  <c r="O513" i="6"/>
  <c r="O512" i="6"/>
  <c r="O511" i="6"/>
  <c r="O510" i="6"/>
  <c r="O509" i="6"/>
  <c r="O508" i="6"/>
  <c r="O507" i="6"/>
  <c r="O506" i="6"/>
  <c r="O505" i="6"/>
  <c r="O504" i="6"/>
  <c r="O503" i="6"/>
  <c r="O500" i="6"/>
  <c r="O499" i="6"/>
  <c r="O498" i="6"/>
  <c r="O497" i="6"/>
  <c r="O496" i="6"/>
  <c r="O495" i="6"/>
  <c r="O494" i="6"/>
  <c r="O493" i="6"/>
  <c r="O492" i="6"/>
  <c r="O491" i="6"/>
  <c r="O490" i="6"/>
  <c r="O489" i="6"/>
  <c r="O488" i="6"/>
  <c r="O485" i="6"/>
  <c r="O484" i="6"/>
  <c r="O483" i="6"/>
  <c r="O480" i="6"/>
  <c r="O479" i="6"/>
  <c r="O478" i="6"/>
  <c r="O477" i="6"/>
  <c r="O476" i="6"/>
  <c r="O475" i="6"/>
  <c r="O471" i="6"/>
  <c r="O468" i="6"/>
  <c r="O467" i="6"/>
  <c r="O464" i="6"/>
  <c r="O463" i="6"/>
  <c r="O462" i="6"/>
  <c r="O461" i="6"/>
  <c r="O460" i="6"/>
  <c r="O459" i="6"/>
  <c r="O458" i="6"/>
  <c r="O457" i="6"/>
  <c r="O456" i="6"/>
  <c r="O455" i="6"/>
  <c r="O454" i="6"/>
  <c r="O453" i="6"/>
  <c r="O452" i="6"/>
  <c r="O451" i="6"/>
  <c r="O450" i="6"/>
  <c r="O449" i="6"/>
  <c r="O448" i="6"/>
  <c r="O447" i="6"/>
  <c r="O446" i="6"/>
  <c r="O445" i="6"/>
  <c r="O444" i="6"/>
  <c r="O443" i="6"/>
  <c r="O442" i="6"/>
  <c r="O441" i="6"/>
  <c r="O440" i="6"/>
  <c r="O439" i="6"/>
  <c r="O436" i="6"/>
  <c r="O435" i="6"/>
  <c r="O434" i="6"/>
  <c r="O433" i="6"/>
  <c r="O432" i="6"/>
  <c r="O431" i="6"/>
  <c r="O430" i="6"/>
  <c r="O429" i="6"/>
  <c r="O425" i="6"/>
  <c r="O421" i="6"/>
  <c r="O420" i="6"/>
  <c r="O419" i="6"/>
  <c r="O418" i="6"/>
  <c r="O417" i="6"/>
  <c r="O416" i="6"/>
  <c r="O415" i="6"/>
  <c r="O411" i="6"/>
  <c r="O409" i="6"/>
  <c r="O407" i="6"/>
  <c r="O404" i="6"/>
  <c r="O402" i="6"/>
  <c r="O399" i="6"/>
  <c r="O398" i="6"/>
  <c r="O395" i="6"/>
  <c r="O394" i="6"/>
  <c r="O393" i="6"/>
  <c r="O390" i="6"/>
  <c r="O389" i="6"/>
  <c r="O387" i="6"/>
  <c r="O384" i="6"/>
  <c r="O383" i="6"/>
  <c r="O381" i="6"/>
  <c r="O380" i="6"/>
  <c r="O379" i="6"/>
  <c r="O377" i="6"/>
  <c r="O375" i="6"/>
  <c r="O374" i="6"/>
  <c r="O373" i="6"/>
  <c r="O372" i="6"/>
  <c r="O371" i="6"/>
  <c r="O369" i="6"/>
  <c r="O367" i="6"/>
  <c r="O364" i="6"/>
  <c r="O363" i="6"/>
  <c r="O360" i="6"/>
  <c r="O357" i="6"/>
  <c r="O356" i="6"/>
  <c r="O355" i="6"/>
  <c r="O354" i="6"/>
  <c r="O351" i="6"/>
  <c r="O350" i="6"/>
  <c r="O349" i="6"/>
  <c r="O348" i="6"/>
  <c r="O346" i="6"/>
  <c r="O345" i="6"/>
  <c r="O344" i="6"/>
  <c r="O342" i="6"/>
  <c r="O340" i="6"/>
  <c r="O336" i="6"/>
  <c r="O335" i="6"/>
  <c r="O333" i="6"/>
  <c r="O332" i="6"/>
  <c r="O329" i="6"/>
  <c r="O328" i="6"/>
  <c r="O327" i="6"/>
  <c r="O326" i="6"/>
  <c r="O325" i="6"/>
  <c r="O324" i="6"/>
  <c r="O321" i="6"/>
  <c r="O320" i="6"/>
  <c r="O317" i="6"/>
  <c r="O316" i="6"/>
  <c r="O315" i="6"/>
  <c r="O314" i="6"/>
  <c r="O313" i="6"/>
  <c r="O312" i="6"/>
  <c r="O311" i="6"/>
  <c r="O310" i="6"/>
  <c r="O309" i="6"/>
  <c r="O308" i="6"/>
  <c r="O305" i="6"/>
  <c r="O304" i="6"/>
  <c r="O303" i="6"/>
  <c r="O297" i="6"/>
  <c r="O295" i="6"/>
  <c r="O294" i="6"/>
  <c r="O293" i="6"/>
  <c r="O291" i="6"/>
  <c r="O290" i="6"/>
  <c r="O289" i="6"/>
  <c r="O288" i="6"/>
  <c r="O287" i="6"/>
  <c r="O286" i="6"/>
  <c r="O285" i="6"/>
  <c r="O284" i="6"/>
  <c r="O283" i="6"/>
  <c r="O282" i="6"/>
  <c r="O281" i="6"/>
  <c r="O279" i="6"/>
  <c r="O278" i="6"/>
  <c r="O277" i="6"/>
  <c r="O276" i="6"/>
  <c r="O275" i="6"/>
  <c r="O274" i="6"/>
  <c r="O273" i="6"/>
  <c r="O272" i="6"/>
  <c r="O271" i="6"/>
  <c r="O270" i="6"/>
  <c r="O266" i="6"/>
  <c r="O263" i="6"/>
  <c r="O262" i="6"/>
  <c r="O261" i="6"/>
  <c r="O260" i="6"/>
  <c r="O259" i="6"/>
  <c r="O257" i="6"/>
  <c r="O256" i="6"/>
  <c r="O254" i="6"/>
  <c r="O253" i="6"/>
  <c r="O252" i="6"/>
  <c r="O251" i="6"/>
  <c r="O250" i="6"/>
  <c r="O249" i="6"/>
  <c r="O248" i="6"/>
  <c r="O247" i="6"/>
  <c r="O245" i="6"/>
  <c r="O244" i="6"/>
  <c r="O243" i="6"/>
  <c r="O242" i="6"/>
  <c r="O241" i="6"/>
  <c r="O240" i="6"/>
  <c r="O239" i="6"/>
  <c r="O238" i="6"/>
  <c r="O237" i="6"/>
  <c r="O236" i="6"/>
  <c r="O234" i="6"/>
  <c r="O233" i="6"/>
  <c r="O232" i="6"/>
  <c r="O231" i="6"/>
  <c r="O230" i="6"/>
  <c r="O227" i="6"/>
  <c r="O226" i="6"/>
  <c r="O225" i="6"/>
  <c r="O223" i="6"/>
  <c r="O219" i="6"/>
  <c r="O217" i="6"/>
  <c r="O215" i="6"/>
  <c r="O212" i="6"/>
  <c r="O211" i="6"/>
  <c r="O210" i="6"/>
  <c r="O209" i="6"/>
  <c r="O207" i="6"/>
  <c r="O206" i="6"/>
  <c r="O202" i="6"/>
  <c r="O201" i="6"/>
  <c r="O200" i="6"/>
  <c r="O198" i="6"/>
  <c r="O197" i="6"/>
  <c r="O195" i="6"/>
  <c r="O194" i="6"/>
  <c r="O193" i="6"/>
  <c r="O192" i="6"/>
  <c r="O190" i="6"/>
  <c r="O189" i="6"/>
  <c r="O188" i="6"/>
  <c r="O187" i="6"/>
  <c r="O186" i="6"/>
  <c r="O185" i="6"/>
  <c r="O183" i="6"/>
  <c r="O182" i="6"/>
  <c r="O181" i="6"/>
  <c r="O179" i="6"/>
  <c r="O178" i="6"/>
  <c r="O177" i="6"/>
  <c r="O176" i="6"/>
  <c r="O175" i="6"/>
  <c r="O174" i="6"/>
  <c r="O172" i="6"/>
  <c r="O171" i="6"/>
  <c r="O170" i="6"/>
  <c r="O169" i="6"/>
  <c r="O168" i="6"/>
  <c r="O167" i="6"/>
  <c r="O166" i="6"/>
  <c r="O165" i="6"/>
  <c r="O164" i="6"/>
  <c r="O162" i="6"/>
  <c r="O161" i="6"/>
  <c r="O160" i="6"/>
  <c r="O159" i="6"/>
  <c r="O158" i="6"/>
  <c r="O156" i="6"/>
  <c r="O155" i="6"/>
  <c r="O154" i="6"/>
  <c r="O153" i="6"/>
  <c r="O152" i="6"/>
  <c r="O151" i="6"/>
  <c r="O149" i="6"/>
  <c r="O148" i="6"/>
  <c r="O147" i="6"/>
  <c r="O145" i="6"/>
  <c r="O144" i="6"/>
  <c r="O143" i="6"/>
  <c r="O142" i="6"/>
  <c r="O141" i="6"/>
  <c r="O140" i="6"/>
  <c r="O139" i="6"/>
  <c r="O138" i="6"/>
  <c r="O137" i="6"/>
  <c r="O136" i="6"/>
  <c r="O133" i="6"/>
  <c r="O132" i="6"/>
  <c r="O131" i="6"/>
  <c r="O130" i="6"/>
  <c r="O129" i="6"/>
  <c r="O128" i="6"/>
  <c r="O125" i="6"/>
  <c r="O124" i="6"/>
  <c r="O123" i="6"/>
  <c r="O121" i="6"/>
  <c r="O120" i="6"/>
  <c r="O119" i="6"/>
  <c r="O118" i="6"/>
  <c r="O117" i="6"/>
  <c r="O116" i="6"/>
  <c r="O115" i="6"/>
  <c r="O114" i="6"/>
  <c r="O111" i="6"/>
  <c r="O110" i="6"/>
  <c r="O109" i="6"/>
  <c r="O108" i="6"/>
  <c r="O107" i="6"/>
  <c r="O106" i="6"/>
  <c r="O103" i="6"/>
  <c r="O102" i="6"/>
  <c r="O101" i="6"/>
  <c r="O100" i="6"/>
  <c r="O99" i="6"/>
  <c r="O95" i="6"/>
  <c r="O94" i="6"/>
  <c r="O93" i="6"/>
  <c r="O89" i="6"/>
  <c r="O87" i="6"/>
  <c r="O86" i="6"/>
  <c r="O85" i="6"/>
  <c r="O84" i="6"/>
  <c r="O83" i="6"/>
  <c r="O82" i="6"/>
  <c r="O81" i="6"/>
  <c r="O80" i="6"/>
  <c r="O79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36" i="6"/>
  <c r="O35" i="6"/>
  <c r="O34" i="6"/>
  <c r="O33" i="6"/>
  <c r="O32" i="6"/>
  <c r="O31" i="6"/>
  <c r="O30" i="6"/>
  <c r="O29" i="6"/>
  <c r="O28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M75" i="7" l="1"/>
  <c r="L75" i="7"/>
  <c r="K75" i="7"/>
  <c r="M72" i="7"/>
  <c r="L72" i="7"/>
  <c r="K72" i="7"/>
  <c r="M68" i="7"/>
  <c r="L68" i="7"/>
  <c r="K68" i="7"/>
  <c r="M67" i="7"/>
  <c r="L67" i="7"/>
  <c r="K67" i="7"/>
  <c r="M66" i="7"/>
  <c r="L66" i="7"/>
  <c r="K66" i="7"/>
  <c r="M65" i="7"/>
  <c r="L65" i="7"/>
  <c r="K65" i="7"/>
  <c r="M64" i="7"/>
  <c r="L64" i="7"/>
  <c r="K64" i="7"/>
  <c r="M63" i="7"/>
  <c r="L63" i="7"/>
  <c r="K63" i="7"/>
  <c r="M62" i="7"/>
  <c r="L62" i="7"/>
  <c r="K62" i="7"/>
  <c r="M61" i="7"/>
  <c r="L61" i="7"/>
  <c r="K61" i="7"/>
  <c r="M60" i="7"/>
  <c r="L60" i="7"/>
  <c r="K60" i="7"/>
  <c r="M57" i="7"/>
  <c r="L57" i="7"/>
  <c r="K57" i="7"/>
  <c r="L6" i="7"/>
  <c r="K6" i="7"/>
  <c r="L5" i="7"/>
  <c r="K5" i="7"/>
  <c r="M575" i="6"/>
  <c r="M54" i="7" s="1"/>
  <c r="L575" i="6"/>
  <c r="L54" i="7" s="1"/>
  <c r="K575" i="6"/>
  <c r="K54" i="7" s="1"/>
  <c r="M533" i="6"/>
  <c r="M53" i="7" s="1"/>
  <c r="L533" i="6"/>
  <c r="L53" i="7" s="1"/>
  <c r="K533" i="6"/>
  <c r="K53" i="7" s="1"/>
  <c r="M527" i="6"/>
  <c r="M52" i="7" s="1"/>
  <c r="L527" i="6"/>
  <c r="L52" i="7" s="1"/>
  <c r="K527" i="6"/>
  <c r="K52" i="7" s="1"/>
  <c r="M518" i="6"/>
  <c r="M47" i="7" s="1"/>
  <c r="L518" i="6"/>
  <c r="L47" i="7" s="1"/>
  <c r="K518" i="6"/>
  <c r="K47" i="7" s="1"/>
  <c r="M501" i="6"/>
  <c r="M46" i="7" s="1"/>
  <c r="L501" i="6"/>
  <c r="L46" i="7" s="1"/>
  <c r="K501" i="6"/>
  <c r="K46" i="7" s="1"/>
  <c r="M486" i="6"/>
  <c r="M51" i="7" s="1"/>
  <c r="L486" i="6"/>
  <c r="L51" i="7" s="1"/>
  <c r="K486" i="6"/>
  <c r="K51" i="7" s="1"/>
  <c r="L481" i="6"/>
  <c r="L45" i="7" s="1"/>
  <c r="K481" i="6"/>
  <c r="K45" i="7" s="1"/>
  <c r="M479" i="6"/>
  <c r="M481" i="6" s="1"/>
  <c r="M45" i="7" s="1"/>
  <c r="M473" i="6"/>
  <c r="M44" i="7" s="1"/>
  <c r="L473" i="6"/>
  <c r="L44" i="7" s="1"/>
  <c r="K473" i="6"/>
  <c r="K44" i="7" s="1"/>
  <c r="M469" i="6"/>
  <c r="M43" i="7" s="1"/>
  <c r="L469" i="6"/>
  <c r="L43" i="7" s="1"/>
  <c r="K469" i="6"/>
  <c r="K43" i="7" s="1"/>
  <c r="M465" i="6"/>
  <c r="M42" i="7" s="1"/>
  <c r="L465" i="6"/>
  <c r="L42" i="7" s="1"/>
  <c r="K465" i="6"/>
  <c r="K42" i="7" s="1"/>
  <c r="M437" i="6"/>
  <c r="M41" i="7" s="1"/>
  <c r="L437" i="6"/>
  <c r="L41" i="7" s="1"/>
  <c r="K437" i="6"/>
  <c r="K41" i="7" s="1"/>
  <c r="M427" i="6"/>
  <c r="M40" i="7" s="1"/>
  <c r="L427" i="6"/>
  <c r="L40" i="7" s="1"/>
  <c r="K427" i="6"/>
  <c r="K40" i="7" s="1"/>
  <c r="M423" i="6"/>
  <c r="M39" i="7" s="1"/>
  <c r="L423" i="6"/>
  <c r="L39" i="7" s="1"/>
  <c r="K423" i="6"/>
  <c r="K39" i="7" s="1"/>
  <c r="M413" i="6"/>
  <c r="M38" i="7" s="1"/>
  <c r="L413" i="6"/>
  <c r="L38" i="7" s="1"/>
  <c r="K413" i="6"/>
  <c r="K38" i="7" s="1"/>
  <c r="M405" i="6"/>
  <c r="M37" i="7" s="1"/>
  <c r="L405" i="6"/>
  <c r="L37" i="7" s="1"/>
  <c r="K405" i="6"/>
  <c r="K37" i="7" s="1"/>
  <c r="M400" i="6"/>
  <c r="M36" i="7" s="1"/>
  <c r="L400" i="6"/>
  <c r="L36" i="7" s="1"/>
  <c r="K400" i="6"/>
  <c r="K36" i="7" s="1"/>
  <c r="M396" i="6"/>
  <c r="M35" i="7" s="1"/>
  <c r="L396" i="6"/>
  <c r="L35" i="7" s="1"/>
  <c r="K396" i="6"/>
  <c r="K35" i="7" s="1"/>
  <c r="M391" i="6"/>
  <c r="M34" i="7" s="1"/>
  <c r="L391" i="6"/>
  <c r="L34" i="7" s="1"/>
  <c r="K391" i="6"/>
  <c r="K34" i="7" s="1"/>
  <c r="M385" i="6"/>
  <c r="M33" i="7" s="1"/>
  <c r="L385" i="6"/>
  <c r="L33" i="7" s="1"/>
  <c r="K385" i="6"/>
  <c r="K33" i="7" s="1"/>
  <c r="M365" i="6"/>
  <c r="M32" i="7" s="1"/>
  <c r="L365" i="6"/>
  <c r="L32" i="7" s="1"/>
  <c r="K365" i="6"/>
  <c r="K32" i="7" s="1"/>
  <c r="M361" i="6"/>
  <c r="M31" i="7" s="1"/>
  <c r="L361" i="6"/>
  <c r="L31" i="7" s="1"/>
  <c r="K361" i="6"/>
  <c r="K31" i="7" s="1"/>
  <c r="M358" i="6"/>
  <c r="M30" i="7" s="1"/>
  <c r="L358" i="6"/>
  <c r="L30" i="7" s="1"/>
  <c r="K358" i="6"/>
  <c r="K30" i="7" s="1"/>
  <c r="M352" i="6"/>
  <c r="M29" i="7" s="1"/>
  <c r="L352" i="6"/>
  <c r="L29" i="7" s="1"/>
  <c r="K352" i="6"/>
  <c r="K29" i="7" s="1"/>
  <c r="M338" i="6"/>
  <c r="M28" i="7" s="1"/>
  <c r="L338" i="6"/>
  <c r="L28" i="7" s="1"/>
  <c r="K338" i="6"/>
  <c r="K28" i="7" s="1"/>
  <c r="M330" i="6"/>
  <c r="M27" i="7" s="1"/>
  <c r="L330" i="6"/>
  <c r="L27" i="7" s="1"/>
  <c r="K330" i="6"/>
  <c r="K27" i="7" s="1"/>
  <c r="M322" i="6"/>
  <c r="M26" i="7" s="1"/>
  <c r="L322" i="6"/>
  <c r="L26" i="7" s="1"/>
  <c r="K322" i="6"/>
  <c r="K26" i="7" s="1"/>
  <c r="M318" i="6"/>
  <c r="M25" i="7" s="1"/>
  <c r="L318" i="6"/>
  <c r="L25" i="7" s="1"/>
  <c r="K318" i="6"/>
  <c r="K25" i="7" s="1"/>
  <c r="M306" i="6"/>
  <c r="M24" i="7" s="1"/>
  <c r="L306" i="6"/>
  <c r="L24" i="7" s="1"/>
  <c r="K306" i="6"/>
  <c r="K24" i="7" s="1"/>
  <c r="M298" i="6"/>
  <c r="M22" i="7" s="1"/>
  <c r="L298" i="6"/>
  <c r="L22" i="7" s="1"/>
  <c r="K298" i="6"/>
  <c r="K22" i="7" s="1"/>
  <c r="M268" i="6"/>
  <c r="M21" i="7" s="1"/>
  <c r="L268" i="6"/>
  <c r="L21" i="7" s="1"/>
  <c r="K268" i="6"/>
  <c r="K21" i="7" s="1"/>
  <c r="M264" i="6"/>
  <c r="M20" i="7" s="1"/>
  <c r="L264" i="6"/>
  <c r="L20" i="7" s="1"/>
  <c r="K264" i="6"/>
  <c r="K20" i="7" s="1"/>
  <c r="M221" i="6"/>
  <c r="M19" i="7" s="1"/>
  <c r="L221" i="6"/>
  <c r="L19" i="7" s="1"/>
  <c r="K221" i="6"/>
  <c r="K19" i="7" s="1"/>
  <c r="M213" i="6"/>
  <c r="M18" i="7" s="1"/>
  <c r="L213" i="6"/>
  <c r="L18" i="7" s="1"/>
  <c r="K213" i="6"/>
  <c r="K18" i="7" s="1"/>
  <c r="M203" i="6"/>
  <c r="L203" i="6"/>
  <c r="K203" i="6"/>
  <c r="M199" i="6"/>
  <c r="L199" i="6"/>
  <c r="K199" i="6"/>
  <c r="M196" i="6"/>
  <c r="L196" i="6"/>
  <c r="K196" i="6"/>
  <c r="M191" i="6"/>
  <c r="L191" i="6"/>
  <c r="K191" i="6"/>
  <c r="M184" i="6"/>
  <c r="L184" i="6"/>
  <c r="K184" i="6"/>
  <c r="M180" i="6"/>
  <c r="L180" i="6"/>
  <c r="K180" i="6"/>
  <c r="M173" i="6"/>
  <c r="L173" i="6"/>
  <c r="K173" i="6"/>
  <c r="M163" i="6"/>
  <c r="L163" i="6"/>
  <c r="K163" i="6"/>
  <c r="M150" i="6"/>
  <c r="L150" i="6"/>
  <c r="K150" i="6"/>
  <c r="M134" i="6"/>
  <c r="M16" i="7" s="1"/>
  <c r="L134" i="6"/>
  <c r="L16" i="7" s="1"/>
  <c r="K134" i="6"/>
  <c r="K16" i="7" s="1"/>
  <c r="M126" i="6"/>
  <c r="M15" i="7" s="1"/>
  <c r="L126" i="6"/>
  <c r="L15" i="7" s="1"/>
  <c r="K126" i="6"/>
  <c r="K15" i="7" s="1"/>
  <c r="M112" i="6"/>
  <c r="M14" i="7" s="1"/>
  <c r="L112" i="6"/>
  <c r="L14" i="7" s="1"/>
  <c r="K112" i="6"/>
  <c r="K14" i="7" s="1"/>
  <c r="M104" i="6"/>
  <c r="M13" i="7" s="1"/>
  <c r="L104" i="6"/>
  <c r="L13" i="7" s="1"/>
  <c r="K104" i="6"/>
  <c r="K13" i="7" s="1"/>
  <c r="M97" i="6"/>
  <c r="M12" i="7" s="1"/>
  <c r="L97" i="6"/>
  <c r="L12" i="7" s="1"/>
  <c r="K97" i="6"/>
  <c r="K12" i="7" s="1"/>
  <c r="M90" i="6"/>
  <c r="L90" i="6"/>
  <c r="K90" i="6"/>
  <c r="M88" i="6"/>
  <c r="L88" i="6"/>
  <c r="K88" i="6"/>
  <c r="M78" i="6"/>
  <c r="L78" i="6"/>
  <c r="K78" i="6"/>
  <c r="M61" i="6"/>
  <c r="L61" i="6"/>
  <c r="K61" i="6"/>
  <c r="M37" i="6"/>
  <c r="M10" i="7" s="1"/>
  <c r="L37" i="6"/>
  <c r="L10" i="7" s="1"/>
  <c r="K37" i="6"/>
  <c r="K10" i="7" s="1"/>
  <c r="M26" i="6"/>
  <c r="M9" i="7" s="1"/>
  <c r="L26" i="6"/>
  <c r="L9" i="7" s="1"/>
  <c r="K26" i="6"/>
  <c r="M81" i="8"/>
  <c r="M82" i="8" s="1"/>
  <c r="L81" i="8"/>
  <c r="L85" i="8" s="1"/>
  <c r="K81" i="8"/>
  <c r="K82" i="8" s="1"/>
  <c r="M204" i="6" l="1"/>
  <c r="M17" i="7" s="1"/>
  <c r="K91" i="6"/>
  <c r="K11" i="7" s="1"/>
  <c r="L91" i="6"/>
  <c r="L11" i="7" s="1"/>
  <c r="M91" i="6"/>
  <c r="M11" i="7" s="1"/>
  <c r="K204" i="6"/>
  <c r="K17" i="7" s="1"/>
  <c r="L204" i="6"/>
  <c r="L17" i="7" s="1"/>
  <c r="K9" i="7"/>
  <c r="M70" i="7"/>
  <c r="M74" i="7" s="1"/>
  <c r="M76" i="7" s="1"/>
  <c r="K70" i="7"/>
  <c r="K74" i="7" s="1"/>
  <c r="K76" i="7" s="1"/>
  <c r="L70" i="7"/>
  <c r="M85" i="8"/>
  <c r="L82" i="8"/>
  <c r="K85" i="8"/>
  <c r="L74" i="7" l="1"/>
  <c r="L76" i="7" s="1"/>
  <c r="M49" i="7"/>
  <c r="M55" i="7" s="1"/>
  <c r="M58" i="7" s="1"/>
  <c r="M578" i="6"/>
  <c r="M581" i="6" s="1"/>
  <c r="K49" i="7"/>
  <c r="K55" i="7" s="1"/>
  <c r="K58" i="7" s="1"/>
  <c r="L49" i="7"/>
  <c r="L55" i="7" s="1"/>
  <c r="L578" i="6"/>
  <c r="K578" i="6"/>
  <c r="K581" i="6" s="1"/>
  <c r="L58" i="7" l="1"/>
  <c r="L583" i="6"/>
  <c r="L581" i="6"/>
  <c r="P81" i="8" l="1"/>
  <c r="N81" i="8"/>
  <c r="O8" i="8" s="1"/>
  <c r="O64" i="7"/>
  <c r="O66" i="7"/>
  <c r="O65" i="7"/>
  <c r="O63" i="7"/>
  <c r="O60" i="7"/>
  <c r="P75" i="7"/>
  <c r="O75" i="7"/>
  <c r="N75" i="7"/>
  <c r="P72" i="7"/>
  <c r="N72" i="7"/>
  <c r="P68" i="7"/>
  <c r="O68" i="7"/>
  <c r="N68" i="7"/>
  <c r="P67" i="7"/>
  <c r="O67" i="7"/>
  <c r="N67" i="7"/>
  <c r="P66" i="7"/>
  <c r="N66" i="7"/>
  <c r="P65" i="7"/>
  <c r="N65" i="7"/>
  <c r="P64" i="7"/>
  <c r="N64" i="7"/>
  <c r="P63" i="7"/>
  <c r="N63" i="7"/>
  <c r="P62" i="7"/>
  <c r="O62" i="7"/>
  <c r="N62" i="7"/>
  <c r="P61" i="7"/>
  <c r="O61" i="7"/>
  <c r="N61" i="7"/>
  <c r="P60" i="7"/>
  <c r="N60" i="7"/>
  <c r="P57" i="7"/>
  <c r="O57" i="7"/>
  <c r="N57" i="7"/>
  <c r="O6" i="7"/>
  <c r="N6" i="7"/>
  <c r="O5" i="7"/>
  <c r="N5" i="7"/>
  <c r="N318" i="6"/>
  <c r="N25" i="7" s="1"/>
  <c r="O318" i="6"/>
  <c r="P318" i="6"/>
  <c r="P25" i="7" s="1"/>
  <c r="N104" i="6"/>
  <c r="N13" i="7" s="1"/>
  <c r="O104" i="6"/>
  <c r="P104" i="6"/>
  <c r="P13" i="7" s="1"/>
  <c r="P85" i="8" l="1"/>
  <c r="P82" i="8"/>
  <c r="N85" i="8"/>
  <c r="O13" i="7"/>
  <c r="P70" i="7"/>
  <c r="P74" i="7" s="1"/>
  <c r="P76" i="7" s="1"/>
  <c r="O25" i="7"/>
  <c r="O70" i="7"/>
  <c r="N82" i="8"/>
  <c r="N70" i="7"/>
  <c r="N74" i="7" s="1"/>
  <c r="N76" i="7" s="1"/>
  <c r="O81" i="8" l="1"/>
  <c r="O72" i="7"/>
  <c r="O74" i="7" s="1"/>
  <c r="O76" i="7" s="1"/>
  <c r="O85" i="8" l="1"/>
  <c r="O82" i="8"/>
  <c r="N37" i="6" l="1"/>
  <c r="N10" i="7" s="1"/>
  <c r="O37" i="6"/>
  <c r="P37" i="6"/>
  <c r="P10" i="7" s="1"/>
  <c r="P575" i="6"/>
  <c r="P54" i="7" s="1"/>
  <c r="O575" i="6"/>
  <c r="N575" i="6"/>
  <c r="N54" i="7" s="1"/>
  <c r="P533" i="6"/>
  <c r="P53" i="7" s="1"/>
  <c r="O533" i="6"/>
  <c r="N533" i="6"/>
  <c r="N53" i="7" s="1"/>
  <c r="P527" i="6"/>
  <c r="P52" i="7" s="1"/>
  <c r="O527" i="6"/>
  <c r="N527" i="6"/>
  <c r="N52" i="7" s="1"/>
  <c r="P518" i="6"/>
  <c r="P47" i="7" s="1"/>
  <c r="O518" i="6"/>
  <c r="N518" i="6"/>
  <c r="N47" i="7" s="1"/>
  <c r="P501" i="6"/>
  <c r="P46" i="7" s="1"/>
  <c r="O501" i="6"/>
  <c r="N501" i="6"/>
  <c r="N46" i="7" s="1"/>
  <c r="P486" i="6"/>
  <c r="P51" i="7" s="1"/>
  <c r="O486" i="6"/>
  <c r="N486" i="6"/>
  <c r="N51" i="7" s="1"/>
  <c r="P481" i="6"/>
  <c r="P45" i="7" s="1"/>
  <c r="O481" i="6"/>
  <c r="N481" i="6"/>
  <c r="N45" i="7" s="1"/>
  <c r="P473" i="6"/>
  <c r="P44" i="7" s="1"/>
  <c r="O473" i="6"/>
  <c r="N473" i="6"/>
  <c r="N44" i="7" s="1"/>
  <c r="P469" i="6"/>
  <c r="P43" i="7" s="1"/>
  <c r="O469" i="6"/>
  <c r="N469" i="6"/>
  <c r="N43" i="7" s="1"/>
  <c r="P465" i="6"/>
  <c r="P42" i="7" s="1"/>
  <c r="O465" i="6"/>
  <c r="N465" i="6"/>
  <c r="N42" i="7" s="1"/>
  <c r="P437" i="6"/>
  <c r="P41" i="7" s="1"/>
  <c r="O437" i="6"/>
  <c r="N437" i="6"/>
  <c r="N41" i="7" s="1"/>
  <c r="P427" i="6"/>
  <c r="P40" i="7" s="1"/>
  <c r="O427" i="6"/>
  <c r="N427" i="6"/>
  <c r="N40" i="7" s="1"/>
  <c r="P423" i="6"/>
  <c r="P39" i="7" s="1"/>
  <c r="O423" i="6"/>
  <c r="N423" i="6"/>
  <c r="N39" i="7" s="1"/>
  <c r="P413" i="6"/>
  <c r="P38" i="7" s="1"/>
  <c r="O413" i="6"/>
  <c r="N413" i="6"/>
  <c r="N38" i="7" s="1"/>
  <c r="P405" i="6"/>
  <c r="P37" i="7" s="1"/>
  <c r="O405" i="6"/>
  <c r="N405" i="6"/>
  <c r="N37" i="7" s="1"/>
  <c r="P400" i="6"/>
  <c r="P36" i="7" s="1"/>
  <c r="O400" i="6"/>
  <c r="N400" i="6"/>
  <c r="N36" i="7" s="1"/>
  <c r="P396" i="6"/>
  <c r="P35" i="7" s="1"/>
  <c r="O396" i="6"/>
  <c r="N396" i="6"/>
  <c r="N35" i="7" s="1"/>
  <c r="P391" i="6"/>
  <c r="P34" i="7" s="1"/>
  <c r="O391" i="6"/>
  <c r="N391" i="6"/>
  <c r="N34" i="7" s="1"/>
  <c r="P385" i="6"/>
  <c r="P33" i="7" s="1"/>
  <c r="O385" i="6"/>
  <c r="N385" i="6"/>
  <c r="N33" i="7" s="1"/>
  <c r="P365" i="6"/>
  <c r="P32" i="7" s="1"/>
  <c r="O365" i="6"/>
  <c r="N365" i="6"/>
  <c r="N32" i="7" s="1"/>
  <c r="P361" i="6"/>
  <c r="P31" i="7" s="1"/>
  <c r="O361" i="6"/>
  <c r="N361" i="6"/>
  <c r="N31" i="7" s="1"/>
  <c r="P358" i="6"/>
  <c r="P30" i="7" s="1"/>
  <c r="O358" i="6"/>
  <c r="N358" i="6"/>
  <c r="N30" i="7" s="1"/>
  <c r="P352" i="6"/>
  <c r="P29" i="7" s="1"/>
  <c r="O352" i="6"/>
  <c r="N352" i="6"/>
  <c r="N29" i="7" s="1"/>
  <c r="P338" i="6"/>
  <c r="P28" i="7" s="1"/>
  <c r="O338" i="6"/>
  <c r="N338" i="6"/>
  <c r="N28" i="7" s="1"/>
  <c r="P330" i="6"/>
  <c r="P27" i="7" s="1"/>
  <c r="O330" i="6"/>
  <c r="N330" i="6"/>
  <c r="N27" i="7" s="1"/>
  <c r="P322" i="6"/>
  <c r="P26" i="7" s="1"/>
  <c r="O322" i="6"/>
  <c r="N322" i="6"/>
  <c r="N26" i="7" s="1"/>
  <c r="P306" i="6"/>
  <c r="P24" i="7" s="1"/>
  <c r="O306" i="6"/>
  <c r="N306" i="6"/>
  <c r="N24" i="7" s="1"/>
  <c r="P298" i="6"/>
  <c r="P22" i="7" s="1"/>
  <c r="O298" i="6"/>
  <c r="N298" i="6"/>
  <c r="N22" i="7" s="1"/>
  <c r="P268" i="6"/>
  <c r="P21" i="7" s="1"/>
  <c r="O268" i="6"/>
  <c r="N268" i="6"/>
  <c r="N21" i="7" s="1"/>
  <c r="P264" i="6"/>
  <c r="P20" i="7" s="1"/>
  <c r="O264" i="6"/>
  <c r="N264" i="6"/>
  <c r="N20" i="7" s="1"/>
  <c r="P221" i="6"/>
  <c r="P19" i="7" s="1"/>
  <c r="O221" i="6"/>
  <c r="N221" i="6"/>
  <c r="N19" i="7" s="1"/>
  <c r="P213" i="6"/>
  <c r="P18" i="7" s="1"/>
  <c r="O213" i="6"/>
  <c r="N213" i="6"/>
  <c r="N18" i="7" s="1"/>
  <c r="P203" i="6"/>
  <c r="O203" i="6"/>
  <c r="N203" i="6"/>
  <c r="P199" i="6"/>
  <c r="O199" i="6"/>
  <c r="N199" i="6"/>
  <c r="P196" i="6"/>
  <c r="O196" i="6"/>
  <c r="N196" i="6"/>
  <c r="P191" i="6"/>
  <c r="O191" i="6"/>
  <c r="N191" i="6"/>
  <c r="P184" i="6"/>
  <c r="O184" i="6"/>
  <c r="N184" i="6"/>
  <c r="P180" i="6"/>
  <c r="O180" i="6"/>
  <c r="N180" i="6"/>
  <c r="P173" i="6"/>
  <c r="O173" i="6"/>
  <c r="N173" i="6"/>
  <c r="P163" i="6"/>
  <c r="O163" i="6"/>
  <c r="N163" i="6"/>
  <c r="P150" i="6"/>
  <c r="O150" i="6"/>
  <c r="N150" i="6"/>
  <c r="P134" i="6"/>
  <c r="P16" i="7" s="1"/>
  <c r="O134" i="6"/>
  <c r="N134" i="6"/>
  <c r="N16" i="7" s="1"/>
  <c r="P126" i="6"/>
  <c r="P15" i="7" s="1"/>
  <c r="O126" i="6"/>
  <c r="N126" i="6"/>
  <c r="N15" i="7" s="1"/>
  <c r="P112" i="6"/>
  <c r="P14" i="7" s="1"/>
  <c r="O112" i="6"/>
  <c r="N112" i="6"/>
  <c r="N14" i="7" s="1"/>
  <c r="P97" i="6"/>
  <c r="P12" i="7" s="1"/>
  <c r="O97" i="6"/>
  <c r="N97" i="6"/>
  <c r="N12" i="7" s="1"/>
  <c r="P90" i="6"/>
  <c r="O90" i="6"/>
  <c r="N90" i="6"/>
  <c r="P88" i="6"/>
  <c r="O88" i="6"/>
  <c r="N88" i="6"/>
  <c r="P78" i="6"/>
  <c r="O78" i="6"/>
  <c r="N78" i="6"/>
  <c r="P61" i="6"/>
  <c r="O61" i="6"/>
  <c r="N61" i="6"/>
  <c r="P26" i="6"/>
  <c r="P9" i="7" s="1"/>
  <c r="O26" i="6"/>
  <c r="N26" i="6"/>
  <c r="N9" i="7" s="1"/>
  <c r="O46" i="7" l="1"/>
  <c r="O16" i="7"/>
  <c r="O12" i="7"/>
  <c r="O14" i="7"/>
  <c r="O22" i="7"/>
  <c r="O43" i="7"/>
  <c r="O20" i="7"/>
  <c r="O15" i="7"/>
  <c r="O41" i="7"/>
  <c r="O18" i="7"/>
  <c r="O21" i="7"/>
  <c r="O35" i="7"/>
  <c r="O33" i="7"/>
  <c r="O28" i="7"/>
  <c r="O39" i="7"/>
  <c r="O26" i="7"/>
  <c r="O42" i="7"/>
  <c r="O19" i="7"/>
  <c r="O29" i="7"/>
  <c r="O37" i="7"/>
  <c r="O45" i="7"/>
  <c r="O27" i="7"/>
  <c r="O54" i="7"/>
  <c r="O24" i="7"/>
  <c r="O52" i="7"/>
  <c r="O36" i="7"/>
  <c r="O44" i="7"/>
  <c r="O10" i="7"/>
  <c r="O31" i="7"/>
  <c r="O9" i="7"/>
  <c r="O34" i="7"/>
  <c r="O53" i="7"/>
  <c r="O32" i="7"/>
  <c r="O40" i="7"/>
  <c r="O47" i="7"/>
  <c r="O30" i="7"/>
  <c r="O38" i="7"/>
  <c r="O51" i="7"/>
  <c r="P204" i="6"/>
  <c r="P17" i="7" s="1"/>
  <c r="N204" i="6"/>
  <c r="N17" i="7" s="1"/>
  <c r="O204" i="6"/>
  <c r="P91" i="6"/>
  <c r="P11" i="7" s="1"/>
  <c r="O91" i="6"/>
  <c r="N91" i="6"/>
  <c r="N11" i="7" s="1"/>
  <c r="O11" i="7" l="1"/>
  <c r="O17" i="7"/>
  <c r="N49" i="7"/>
  <c r="N55" i="7" s="1"/>
  <c r="N58" i="7" s="1"/>
  <c r="P49" i="7"/>
  <c r="P55" i="7" s="1"/>
  <c r="P58" i="7" s="1"/>
  <c r="P578" i="6"/>
  <c r="P581" i="6" s="1"/>
  <c r="O578" i="6"/>
  <c r="O583" i="6" s="1"/>
  <c r="N578" i="6"/>
  <c r="N581" i="6" s="1"/>
  <c r="J64" i="7"/>
  <c r="O49" i="7" l="1"/>
  <c r="O55" i="7" s="1"/>
  <c r="O581" i="6"/>
  <c r="O58" i="7" l="1"/>
  <c r="J210" i="6"/>
  <c r="J90" i="6" l="1"/>
  <c r="I90" i="6"/>
  <c r="H90" i="6"/>
  <c r="G90" i="6"/>
  <c r="J88" i="6"/>
  <c r="I88" i="6"/>
  <c r="H88" i="6"/>
  <c r="G88" i="6"/>
  <c r="J78" i="6"/>
  <c r="I78" i="6"/>
  <c r="H78" i="6"/>
  <c r="G78" i="6"/>
  <c r="F78" i="6"/>
  <c r="F88" i="6" s="1"/>
  <c r="F90" i="6" s="1"/>
  <c r="E78" i="6"/>
  <c r="E88" i="6" s="1"/>
  <c r="E90" i="6" s="1"/>
  <c r="D78" i="6"/>
  <c r="D88" i="6" s="1"/>
  <c r="D90" i="6" s="1"/>
  <c r="J61" i="6"/>
  <c r="I61" i="6"/>
  <c r="H61" i="6"/>
  <c r="G61" i="6"/>
  <c r="G91" i="6" l="1"/>
  <c r="H91" i="6"/>
  <c r="I91" i="6"/>
  <c r="J91" i="6"/>
  <c r="J381" i="6" l="1"/>
  <c r="J383" i="6"/>
  <c r="I575" i="6" l="1"/>
  <c r="I54" i="7" s="1"/>
  <c r="I533" i="6"/>
  <c r="I53" i="7" s="1"/>
  <c r="I527" i="6"/>
  <c r="I52" i="7" s="1"/>
  <c r="I518" i="6"/>
  <c r="I47" i="7" s="1"/>
  <c r="I501" i="6"/>
  <c r="I46" i="7" s="1"/>
  <c r="I486" i="6"/>
  <c r="I51" i="7" s="1"/>
  <c r="I481" i="6"/>
  <c r="I45" i="7" s="1"/>
  <c r="I473" i="6"/>
  <c r="I44" i="7" s="1"/>
  <c r="I469" i="6"/>
  <c r="I43" i="7" s="1"/>
  <c r="I465" i="6"/>
  <c r="I42" i="7" s="1"/>
  <c r="I437" i="6"/>
  <c r="I41" i="7" s="1"/>
  <c r="I427" i="6"/>
  <c r="I40" i="7" s="1"/>
  <c r="I423" i="6"/>
  <c r="I39" i="7" s="1"/>
  <c r="I413" i="6"/>
  <c r="I38" i="7" s="1"/>
  <c r="I405" i="6"/>
  <c r="I37" i="7" s="1"/>
  <c r="I400" i="6"/>
  <c r="I36" i="7" s="1"/>
  <c r="I396" i="6"/>
  <c r="I35" i="7" s="1"/>
  <c r="I391" i="6"/>
  <c r="I34" i="7" s="1"/>
  <c r="I385" i="6"/>
  <c r="I33" i="7" s="1"/>
  <c r="I365" i="6"/>
  <c r="I32" i="7" s="1"/>
  <c r="I361" i="6"/>
  <c r="I31" i="7" s="1"/>
  <c r="I358" i="6"/>
  <c r="I30" i="7" s="1"/>
  <c r="I352" i="6"/>
  <c r="I29" i="7" s="1"/>
  <c r="I338" i="6"/>
  <c r="I28" i="7" s="1"/>
  <c r="I330" i="6"/>
  <c r="I27" i="7" s="1"/>
  <c r="I322" i="6"/>
  <c r="I26" i="7" s="1"/>
  <c r="I318" i="6"/>
  <c r="I25" i="7" s="1"/>
  <c r="I306" i="6"/>
  <c r="I24" i="7" s="1"/>
  <c r="I298" i="6"/>
  <c r="I22" i="7" s="1"/>
  <c r="I268" i="6"/>
  <c r="I21" i="7" s="1"/>
  <c r="I264" i="6"/>
  <c r="I20" i="7" s="1"/>
  <c r="I221" i="6"/>
  <c r="I19" i="7" s="1"/>
  <c r="I213" i="6"/>
  <c r="I18" i="7" s="1"/>
  <c r="I203" i="6"/>
  <c r="I199" i="6"/>
  <c r="I196" i="6"/>
  <c r="I191" i="6"/>
  <c r="I184" i="6"/>
  <c r="I180" i="6"/>
  <c r="I173" i="6"/>
  <c r="I163" i="6"/>
  <c r="I150" i="6"/>
  <c r="I134" i="6"/>
  <c r="I16" i="7" s="1"/>
  <c r="I126" i="6"/>
  <c r="I15" i="7" s="1"/>
  <c r="I112" i="6"/>
  <c r="I14" i="7" s="1"/>
  <c r="I104" i="6"/>
  <c r="I13" i="7" s="1"/>
  <c r="I97" i="6"/>
  <c r="I12" i="7" s="1"/>
  <c r="I37" i="6"/>
  <c r="I10" i="7" s="1"/>
  <c r="I26" i="6"/>
  <c r="I9" i="7" s="1"/>
  <c r="J365" i="6"/>
  <c r="J32" i="7" s="1"/>
  <c r="H365" i="6"/>
  <c r="H32" i="7" s="1"/>
  <c r="E295" i="6"/>
  <c r="H150" i="6"/>
  <c r="J150" i="6"/>
  <c r="H575" i="6"/>
  <c r="H54" i="7" s="1"/>
  <c r="H533" i="6"/>
  <c r="H53" i="7" s="1"/>
  <c r="H527" i="6"/>
  <c r="H52" i="7" s="1"/>
  <c r="H518" i="6"/>
  <c r="H47" i="7" s="1"/>
  <c r="H501" i="6"/>
  <c r="H46" i="7" s="1"/>
  <c r="H486" i="6"/>
  <c r="H51" i="7" s="1"/>
  <c r="H481" i="6"/>
  <c r="H45" i="7" s="1"/>
  <c r="H473" i="6"/>
  <c r="H44" i="7" s="1"/>
  <c r="H469" i="6"/>
  <c r="H43" i="7" s="1"/>
  <c r="H465" i="6"/>
  <c r="H42" i="7" s="1"/>
  <c r="H437" i="6"/>
  <c r="H41" i="7" s="1"/>
  <c r="H427" i="6"/>
  <c r="H40" i="7" s="1"/>
  <c r="H423" i="6"/>
  <c r="H39" i="7" s="1"/>
  <c r="H413" i="6"/>
  <c r="H38" i="7" s="1"/>
  <c r="H405" i="6"/>
  <c r="H37" i="7" s="1"/>
  <c r="H400" i="6"/>
  <c r="H36" i="7" s="1"/>
  <c r="H396" i="6"/>
  <c r="H35" i="7" s="1"/>
  <c r="H391" i="6"/>
  <c r="H34" i="7" s="1"/>
  <c r="H385" i="6"/>
  <c r="H33" i="7" s="1"/>
  <c r="H361" i="6"/>
  <c r="H31" i="7" s="1"/>
  <c r="H358" i="6"/>
  <c r="H30" i="7" s="1"/>
  <c r="H352" i="6"/>
  <c r="H29" i="7" s="1"/>
  <c r="H338" i="6"/>
  <c r="H28" i="7" s="1"/>
  <c r="H330" i="6"/>
  <c r="H27" i="7" s="1"/>
  <c r="H322" i="6"/>
  <c r="H26" i="7" s="1"/>
  <c r="H318" i="6"/>
  <c r="H25" i="7" s="1"/>
  <c r="H306" i="6"/>
  <c r="H24" i="7" s="1"/>
  <c r="H298" i="6"/>
  <c r="H22" i="7" s="1"/>
  <c r="H268" i="6"/>
  <c r="H21" i="7" s="1"/>
  <c r="H264" i="6"/>
  <c r="H20" i="7" s="1"/>
  <c r="H221" i="6"/>
  <c r="H19" i="7" s="1"/>
  <c r="H213" i="6"/>
  <c r="H18" i="7" s="1"/>
  <c r="H203" i="6"/>
  <c r="H199" i="6"/>
  <c r="H196" i="6"/>
  <c r="H191" i="6"/>
  <c r="H184" i="6"/>
  <c r="H180" i="6"/>
  <c r="H173" i="6"/>
  <c r="H163" i="6"/>
  <c r="H134" i="6"/>
  <c r="H16" i="7" s="1"/>
  <c r="H126" i="6"/>
  <c r="H15" i="7" s="1"/>
  <c r="H112" i="6"/>
  <c r="H14" i="7" s="1"/>
  <c r="H104" i="6"/>
  <c r="H13" i="7" s="1"/>
  <c r="H97" i="6"/>
  <c r="H12" i="7" s="1"/>
  <c r="H11" i="7"/>
  <c r="H37" i="6"/>
  <c r="H10" i="7" s="1"/>
  <c r="H26" i="6"/>
  <c r="H9" i="7" s="1"/>
  <c r="H75" i="7"/>
  <c r="H72" i="7"/>
  <c r="H68" i="7"/>
  <c r="H67" i="7"/>
  <c r="H66" i="7"/>
  <c r="H65" i="7"/>
  <c r="H64" i="7"/>
  <c r="H63" i="7"/>
  <c r="H62" i="7"/>
  <c r="H61" i="7"/>
  <c r="H60" i="7"/>
  <c r="H57" i="7"/>
  <c r="H81" i="8"/>
  <c r="H82" i="8" s="1"/>
  <c r="I61" i="7"/>
  <c r="I65" i="7"/>
  <c r="I66" i="7"/>
  <c r="I64" i="7"/>
  <c r="J81" i="8"/>
  <c r="J82" i="8" s="1"/>
  <c r="I5" i="7"/>
  <c r="I6" i="7"/>
  <c r="I57" i="7"/>
  <c r="J57" i="7"/>
  <c r="I60" i="7"/>
  <c r="J60" i="7"/>
  <c r="J61" i="7"/>
  <c r="I62" i="7"/>
  <c r="J62" i="7"/>
  <c r="J63" i="7"/>
  <c r="J65" i="7"/>
  <c r="J66" i="7"/>
  <c r="I67" i="7"/>
  <c r="J67" i="7"/>
  <c r="I68" i="7"/>
  <c r="J68" i="7"/>
  <c r="J72" i="7"/>
  <c r="I75" i="7"/>
  <c r="J75" i="7"/>
  <c r="J26" i="6"/>
  <c r="J9" i="7" s="1"/>
  <c r="J37" i="6"/>
  <c r="J10" i="7" s="1"/>
  <c r="J11" i="7"/>
  <c r="J97" i="6"/>
  <c r="J12" i="7" s="1"/>
  <c r="J104" i="6"/>
  <c r="J13" i="7" s="1"/>
  <c r="J112" i="6"/>
  <c r="J14" i="7" s="1"/>
  <c r="J126" i="6"/>
  <c r="J15" i="7" s="1"/>
  <c r="J134" i="6"/>
  <c r="J16" i="7" s="1"/>
  <c r="J163" i="6"/>
  <c r="J173" i="6"/>
  <c r="J180" i="6"/>
  <c r="J184" i="6"/>
  <c r="J191" i="6"/>
  <c r="J196" i="6"/>
  <c r="J199" i="6"/>
  <c r="J203" i="6"/>
  <c r="J213" i="6"/>
  <c r="J18" i="7" s="1"/>
  <c r="J221" i="6"/>
  <c r="J19" i="7" s="1"/>
  <c r="J264" i="6"/>
  <c r="J20" i="7" s="1"/>
  <c r="J268" i="6"/>
  <c r="J21" i="7" s="1"/>
  <c r="J298" i="6"/>
  <c r="J22" i="7" s="1"/>
  <c r="J306" i="6"/>
  <c r="J24" i="7" s="1"/>
  <c r="J318" i="6"/>
  <c r="J25" i="7" s="1"/>
  <c r="J322" i="6"/>
  <c r="J26" i="7" s="1"/>
  <c r="J330" i="6"/>
  <c r="J27" i="7" s="1"/>
  <c r="J338" i="6"/>
  <c r="J28" i="7" s="1"/>
  <c r="J352" i="6"/>
  <c r="J29" i="7" s="1"/>
  <c r="J358" i="6"/>
  <c r="J30" i="7" s="1"/>
  <c r="J361" i="6"/>
  <c r="J31" i="7" s="1"/>
  <c r="J385" i="6"/>
  <c r="J33" i="7" s="1"/>
  <c r="J391" i="6"/>
  <c r="J34" i="7" s="1"/>
  <c r="J396" i="6"/>
  <c r="J35" i="7" s="1"/>
  <c r="J400" i="6"/>
  <c r="J36" i="7" s="1"/>
  <c r="J405" i="6"/>
  <c r="J37" i="7" s="1"/>
  <c r="J413" i="6"/>
  <c r="J38" i="7" s="1"/>
  <c r="J423" i="6"/>
  <c r="J39" i="7" s="1"/>
  <c r="J427" i="6"/>
  <c r="J40" i="7" s="1"/>
  <c r="J437" i="6"/>
  <c r="J41" i="7" s="1"/>
  <c r="J465" i="6"/>
  <c r="J42" i="7" s="1"/>
  <c r="J469" i="6"/>
  <c r="J43" i="7" s="1"/>
  <c r="J473" i="6"/>
  <c r="J44" i="7" s="1"/>
  <c r="J481" i="6"/>
  <c r="J45" i="7" s="1"/>
  <c r="J486" i="6"/>
  <c r="J51" i="7" s="1"/>
  <c r="J501" i="6"/>
  <c r="J46" i="7" s="1"/>
  <c r="J518" i="6"/>
  <c r="J47" i="7" s="1"/>
  <c r="J527" i="6"/>
  <c r="J52" i="7" s="1"/>
  <c r="J533" i="6"/>
  <c r="J53" i="7" s="1"/>
  <c r="J575" i="6"/>
  <c r="J54" i="7" s="1"/>
  <c r="I81" i="8" l="1"/>
  <c r="H70" i="7"/>
  <c r="H74" i="7" s="1"/>
  <c r="H76" i="7" s="1"/>
  <c r="J70" i="7"/>
  <c r="J74" i="7" s="1"/>
  <c r="J76" i="7" s="1"/>
  <c r="J85" i="8"/>
  <c r="I63" i="7"/>
  <c r="I70" i="7" s="1"/>
  <c r="I204" i="6"/>
  <c r="I17" i="7" s="1"/>
  <c r="H204" i="6"/>
  <c r="H17" i="7" s="1"/>
  <c r="H49" i="7" s="1"/>
  <c r="H55" i="7" s="1"/>
  <c r="H58" i="7" s="1"/>
  <c r="J204" i="6"/>
  <c r="J17" i="7" s="1"/>
  <c r="J49" i="7" s="1"/>
  <c r="J55" i="7" s="1"/>
  <c r="J58" i="7" s="1"/>
  <c r="H85" i="8"/>
  <c r="I72" i="7"/>
  <c r="I11" i="7"/>
  <c r="I578" i="6" l="1"/>
  <c r="H578" i="6"/>
  <c r="H581" i="6" s="1"/>
  <c r="J578" i="6"/>
  <c r="J581" i="6" s="1"/>
  <c r="I49" i="7"/>
  <c r="I55" i="7" s="1"/>
  <c r="I58" i="7" s="1"/>
  <c r="I74" i="7"/>
  <c r="I76" i="7" s="1"/>
  <c r="I82" i="8"/>
  <c r="I85" i="8"/>
  <c r="I581" i="6" l="1"/>
  <c r="G8" i="8" l="1"/>
  <c r="G437" i="6" l="1"/>
  <c r="G191" i="6"/>
  <c r="F191" i="6"/>
  <c r="E191" i="6"/>
  <c r="D191" i="6"/>
  <c r="G575" i="6" l="1"/>
  <c r="G533" i="6"/>
  <c r="G53" i="7" s="1"/>
  <c r="G527" i="6"/>
  <c r="G52" i="7" s="1"/>
  <c r="G518" i="6"/>
  <c r="G501" i="6"/>
  <c r="G46" i="7" s="1"/>
  <c r="G486" i="6"/>
  <c r="G481" i="6"/>
  <c r="G45" i="7" s="1"/>
  <c r="G473" i="6"/>
  <c r="G44" i="7" s="1"/>
  <c r="G469" i="6"/>
  <c r="G43" i="7" s="1"/>
  <c r="G465" i="6"/>
  <c r="G42" i="7" s="1"/>
  <c r="G41" i="7"/>
  <c r="G427" i="6"/>
  <c r="G40" i="7" s="1"/>
  <c r="G423" i="6"/>
  <c r="G39" i="7" s="1"/>
  <c r="G413" i="6"/>
  <c r="G38" i="7" s="1"/>
  <c r="G405" i="6"/>
  <c r="G37" i="7" s="1"/>
  <c r="G400" i="6"/>
  <c r="G36" i="7" s="1"/>
  <c r="G396" i="6"/>
  <c r="G35" i="7" s="1"/>
  <c r="G391" i="6"/>
  <c r="G34" i="7" s="1"/>
  <c r="G385" i="6"/>
  <c r="G33" i="7" s="1"/>
  <c r="G365" i="6"/>
  <c r="G32" i="7" s="1"/>
  <c r="G361" i="6"/>
  <c r="G31" i="7" s="1"/>
  <c r="G358" i="6"/>
  <c r="G30" i="7" s="1"/>
  <c r="G352" i="6"/>
  <c r="G29" i="7" s="1"/>
  <c r="G338" i="6"/>
  <c r="G28" i="7" s="1"/>
  <c r="G330" i="6"/>
  <c r="G27" i="7" s="1"/>
  <c r="G322" i="6"/>
  <c r="G26" i="7" s="1"/>
  <c r="G318" i="6"/>
  <c r="G25" i="7" s="1"/>
  <c r="G306" i="6"/>
  <c r="G24" i="7" s="1"/>
  <c r="G298" i="6"/>
  <c r="G22" i="7" s="1"/>
  <c r="G268" i="6"/>
  <c r="G21" i="7" s="1"/>
  <c r="G264" i="6"/>
  <c r="G20" i="7" s="1"/>
  <c r="G221" i="6"/>
  <c r="G19" i="7" s="1"/>
  <c r="G213" i="6"/>
  <c r="G18" i="7" s="1"/>
  <c r="G203" i="6"/>
  <c r="G199" i="6"/>
  <c r="G196" i="6"/>
  <c r="G184" i="6"/>
  <c r="G180" i="6"/>
  <c r="G173" i="6"/>
  <c r="G163" i="6"/>
  <c r="G150" i="6"/>
  <c r="G134" i="6"/>
  <c r="G16" i="7" s="1"/>
  <c r="G126" i="6"/>
  <c r="G15" i="7" s="1"/>
  <c r="G112" i="6"/>
  <c r="G14" i="7" s="1"/>
  <c r="G104" i="6"/>
  <c r="G13" i="7" s="1"/>
  <c r="G97" i="6"/>
  <c r="G12" i="7" s="1"/>
  <c r="G11" i="7"/>
  <c r="G37" i="6"/>
  <c r="G10" i="7" s="1"/>
  <c r="G26" i="6"/>
  <c r="G9" i="7" s="1"/>
  <c r="G75" i="7"/>
  <c r="G72" i="7"/>
  <c r="G68" i="7"/>
  <c r="G67" i="7"/>
  <c r="G66" i="7"/>
  <c r="G65" i="7"/>
  <c r="G64" i="7"/>
  <c r="G63" i="7"/>
  <c r="G62" i="7"/>
  <c r="G61" i="7"/>
  <c r="G60" i="7"/>
  <c r="G57" i="7"/>
  <c r="G81" i="8"/>
  <c r="G82" i="8" s="1"/>
  <c r="D533" i="6"/>
  <c r="E533" i="6"/>
  <c r="F533" i="6"/>
  <c r="F53" i="7" s="1"/>
  <c r="F75" i="7"/>
  <c r="F72" i="7"/>
  <c r="F68" i="7"/>
  <c r="F67" i="7"/>
  <c r="F66" i="7"/>
  <c r="F65" i="7"/>
  <c r="F64" i="7"/>
  <c r="F63" i="7"/>
  <c r="F62" i="7"/>
  <c r="F61" i="7"/>
  <c r="F60" i="7"/>
  <c r="F57" i="7"/>
  <c r="F184" i="6"/>
  <c r="E184" i="6"/>
  <c r="D184" i="6"/>
  <c r="G70" i="7" l="1"/>
  <c r="G74" i="7" s="1"/>
  <c r="G76" i="7" s="1"/>
  <c r="G85" i="8"/>
  <c r="G54" i="7"/>
  <c r="G47" i="7"/>
  <c r="G204" i="6"/>
  <c r="G17" i="7" s="1"/>
  <c r="G51" i="7"/>
  <c r="F70" i="7"/>
  <c r="F74" i="7" s="1"/>
  <c r="F76" i="7" s="1"/>
  <c r="G49" i="7" l="1"/>
  <c r="G55" i="7" s="1"/>
  <c r="G58" i="7" s="1"/>
  <c r="G578" i="6"/>
  <c r="F575" i="6"/>
  <c r="F527" i="6"/>
  <c r="F518" i="6"/>
  <c r="F501" i="6"/>
  <c r="F46" i="7" s="1"/>
  <c r="F486" i="6"/>
  <c r="F481" i="6"/>
  <c r="F45" i="7" s="1"/>
  <c r="F473" i="6"/>
  <c r="F44" i="7" s="1"/>
  <c r="F469" i="6"/>
  <c r="F43" i="7" s="1"/>
  <c r="F465" i="6"/>
  <c r="F42" i="7" s="1"/>
  <c r="F437" i="6"/>
  <c r="F41" i="7" s="1"/>
  <c r="F427" i="6"/>
  <c r="F40" i="7" s="1"/>
  <c r="F423" i="6"/>
  <c r="F39" i="7" s="1"/>
  <c r="F413" i="6"/>
  <c r="F38" i="7" s="1"/>
  <c r="F405" i="6"/>
  <c r="F37" i="7" s="1"/>
  <c r="F400" i="6"/>
  <c r="F36" i="7" s="1"/>
  <c r="F396" i="6"/>
  <c r="F35" i="7" s="1"/>
  <c r="F391" i="6"/>
  <c r="F34" i="7" s="1"/>
  <c r="F385" i="6"/>
  <c r="F33" i="7" s="1"/>
  <c r="F365" i="6"/>
  <c r="F32" i="7" s="1"/>
  <c r="F361" i="6"/>
  <c r="F31" i="7" s="1"/>
  <c r="F358" i="6"/>
  <c r="F30" i="7" s="1"/>
  <c r="F352" i="6"/>
  <c r="F29" i="7" s="1"/>
  <c r="F338" i="6"/>
  <c r="F28" i="7" s="1"/>
  <c r="F330" i="6"/>
  <c r="F27" i="7" s="1"/>
  <c r="F322" i="6"/>
  <c r="F26" i="7" s="1"/>
  <c r="F318" i="6"/>
  <c r="F25" i="7" s="1"/>
  <c r="F306" i="6"/>
  <c r="F24" i="7" s="1"/>
  <c r="F298" i="6"/>
  <c r="F22" i="7" s="1"/>
  <c r="F268" i="6"/>
  <c r="F21" i="7" s="1"/>
  <c r="F264" i="6"/>
  <c r="F20" i="7" s="1"/>
  <c r="F221" i="6"/>
  <c r="F19" i="7" s="1"/>
  <c r="F213" i="6"/>
  <c r="F18" i="7" s="1"/>
  <c r="F203" i="6"/>
  <c r="F199" i="6"/>
  <c r="F196" i="6"/>
  <c r="F180" i="6"/>
  <c r="F173" i="6"/>
  <c r="F163" i="6"/>
  <c r="F150" i="6"/>
  <c r="F134" i="6"/>
  <c r="F16" i="7" s="1"/>
  <c r="F126" i="6"/>
  <c r="F15" i="7" s="1"/>
  <c r="F112" i="6"/>
  <c r="F14" i="7" s="1"/>
  <c r="F104" i="6"/>
  <c r="F13" i="7" s="1"/>
  <c r="F97" i="6"/>
  <c r="F12" i="7" s="1"/>
  <c r="F91" i="6"/>
  <c r="F11" i="7" s="1"/>
  <c r="F37" i="6"/>
  <c r="F10" i="7" s="1"/>
  <c r="F26" i="6"/>
  <c r="F9" i="7" s="1"/>
  <c r="F51" i="7" l="1"/>
  <c r="F47" i="7"/>
  <c r="F54" i="7"/>
  <c r="G581" i="6"/>
  <c r="F52" i="7"/>
  <c r="F204" i="6"/>
  <c r="F578" i="6" l="1"/>
  <c r="F581" i="6" s="1"/>
  <c r="F17" i="7"/>
  <c r="F49" i="7" s="1"/>
  <c r="F55" i="7" s="1"/>
  <c r="F58" i="7" s="1"/>
  <c r="F81" i="8"/>
  <c r="F82" i="8" s="1"/>
  <c r="F85" i="8" l="1"/>
  <c r="E75" i="7" l="1"/>
  <c r="E57" i="7"/>
  <c r="D57" i="7"/>
  <c r="E72" i="7" l="1"/>
  <c r="D72" i="7"/>
  <c r="E68" i="7"/>
  <c r="D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E60" i="7"/>
  <c r="D60" i="7"/>
  <c r="D84" i="8"/>
  <c r="D75" i="7" s="1"/>
  <c r="E81" i="8"/>
  <c r="E82" i="8" s="1"/>
  <c r="D81" i="8"/>
  <c r="D82" i="8" s="1"/>
  <c r="E575" i="6"/>
  <c r="D575" i="6"/>
  <c r="E527" i="6"/>
  <c r="D527" i="6"/>
  <c r="E518" i="6"/>
  <c r="D518" i="6"/>
  <c r="E501" i="6"/>
  <c r="D501" i="6"/>
  <c r="E486" i="6"/>
  <c r="D486" i="6"/>
  <c r="E481" i="6"/>
  <c r="D481" i="6"/>
  <c r="E473" i="6"/>
  <c r="D473" i="6"/>
  <c r="E469" i="6"/>
  <c r="D469" i="6"/>
  <c r="E465" i="6"/>
  <c r="D465" i="6"/>
  <c r="E437" i="6"/>
  <c r="D437" i="6"/>
  <c r="E427" i="6"/>
  <c r="D427" i="6"/>
  <c r="E423" i="6"/>
  <c r="D423" i="6"/>
  <c r="E413" i="6"/>
  <c r="D413" i="6"/>
  <c r="E405" i="6"/>
  <c r="D405" i="6"/>
  <c r="E400" i="6"/>
  <c r="D400" i="6"/>
  <c r="E396" i="6"/>
  <c r="D396" i="6"/>
  <c r="E391" i="6"/>
  <c r="D391" i="6"/>
  <c r="E385" i="6"/>
  <c r="D385" i="6"/>
  <c r="E365" i="6"/>
  <c r="D365" i="6"/>
  <c r="E361" i="6"/>
  <c r="D361" i="6"/>
  <c r="E358" i="6"/>
  <c r="D358" i="6"/>
  <c r="E352" i="6"/>
  <c r="D352" i="6"/>
  <c r="E338" i="6"/>
  <c r="D338" i="6"/>
  <c r="E330" i="6"/>
  <c r="D330" i="6"/>
  <c r="E322" i="6"/>
  <c r="D322" i="6"/>
  <c r="E318" i="6"/>
  <c r="D318" i="6"/>
  <c r="E306" i="6"/>
  <c r="D306" i="6"/>
  <c r="E298" i="6"/>
  <c r="D298" i="6"/>
  <c r="E268" i="6"/>
  <c r="D268" i="6"/>
  <c r="E264" i="6"/>
  <c r="D264" i="6"/>
  <c r="E221" i="6"/>
  <c r="D221" i="6"/>
  <c r="E213" i="6"/>
  <c r="D213" i="6"/>
  <c r="E203" i="6"/>
  <c r="D203" i="6"/>
  <c r="E199" i="6"/>
  <c r="D199" i="6"/>
  <c r="E196" i="6"/>
  <c r="D196" i="6"/>
  <c r="E180" i="6"/>
  <c r="D180" i="6"/>
  <c r="E173" i="6"/>
  <c r="D173" i="6"/>
  <c r="E163" i="6"/>
  <c r="D163" i="6"/>
  <c r="E150" i="6"/>
  <c r="D150" i="6"/>
  <c r="E134" i="6"/>
  <c r="D134" i="6"/>
  <c r="E126" i="6"/>
  <c r="D126" i="6"/>
  <c r="E112" i="6"/>
  <c r="D112" i="6"/>
  <c r="E104" i="6"/>
  <c r="D104" i="6"/>
  <c r="E97" i="6"/>
  <c r="D97" i="6"/>
  <c r="E91" i="6"/>
  <c r="D91" i="6"/>
  <c r="E37" i="6"/>
  <c r="D37" i="6"/>
  <c r="E26" i="6"/>
  <c r="D26" i="6"/>
  <c r="D70" i="7" l="1"/>
  <c r="D74" i="7" s="1"/>
  <c r="D76" i="7" s="1"/>
  <c r="E12" i="7"/>
  <c r="D15" i="7"/>
  <c r="E16" i="7"/>
  <c r="E36" i="7"/>
  <c r="E11" i="7"/>
  <c r="D12" i="7"/>
  <c r="E13" i="7"/>
  <c r="D16" i="7"/>
  <c r="D18" i="7"/>
  <c r="E19" i="7"/>
  <c r="D22" i="7"/>
  <c r="E24" i="7"/>
  <c r="D27" i="7"/>
  <c r="E28" i="7"/>
  <c r="D32" i="7"/>
  <c r="E33" i="7"/>
  <c r="D36" i="7"/>
  <c r="E37" i="7"/>
  <c r="D41" i="7"/>
  <c r="E42" i="7"/>
  <c r="D51" i="7"/>
  <c r="D11" i="7"/>
  <c r="E18" i="7"/>
  <c r="E27" i="7"/>
  <c r="D35" i="7"/>
  <c r="D39" i="7"/>
  <c r="E41" i="7"/>
  <c r="D10" i="7"/>
  <c r="E15" i="7"/>
  <c r="D20" i="7"/>
  <c r="E21" i="7"/>
  <c r="D25" i="7"/>
  <c r="E26" i="7"/>
  <c r="D29" i="7"/>
  <c r="E30" i="7"/>
  <c r="E31" i="7"/>
  <c r="D34" i="7"/>
  <c r="E35" i="7"/>
  <c r="D38" i="7"/>
  <c r="E39" i="7"/>
  <c r="E40" i="7"/>
  <c r="D43" i="7"/>
  <c r="E44" i="7"/>
  <c r="E45" i="7"/>
  <c r="D21" i="7"/>
  <c r="E22" i="7"/>
  <c r="D26" i="7"/>
  <c r="D30" i="7"/>
  <c r="D31" i="7"/>
  <c r="E32" i="7"/>
  <c r="D40" i="7"/>
  <c r="D44" i="7"/>
  <c r="D45" i="7"/>
  <c r="E51" i="7"/>
  <c r="D14" i="7"/>
  <c r="E10" i="7"/>
  <c r="D13" i="7"/>
  <c r="E14" i="7"/>
  <c r="D19" i="7"/>
  <c r="E20" i="7"/>
  <c r="D24" i="7"/>
  <c r="E25" i="7"/>
  <c r="D28" i="7"/>
  <c r="E29" i="7"/>
  <c r="D33" i="7"/>
  <c r="E34" i="7"/>
  <c r="D37" i="7"/>
  <c r="E38" i="7"/>
  <c r="D42" i="7"/>
  <c r="E43" i="7"/>
  <c r="E70" i="7"/>
  <c r="E74" i="7" s="1"/>
  <c r="E76" i="7" s="1"/>
  <c r="E46" i="7"/>
  <c r="D53" i="7"/>
  <c r="E54" i="7"/>
  <c r="D52" i="7"/>
  <c r="D47" i="7"/>
  <c r="E52" i="7"/>
  <c r="E53" i="7"/>
  <c r="D46" i="7"/>
  <c r="E47" i="7"/>
  <c r="D54" i="7"/>
  <c r="E85" i="8"/>
  <c r="D85" i="8"/>
  <c r="E204" i="6"/>
  <c r="D9" i="7"/>
  <c r="D204" i="6"/>
  <c r="D578" i="6" s="1"/>
  <c r="E9" i="7"/>
  <c r="D17" i="7" l="1"/>
  <c r="D49" i="7" s="1"/>
  <c r="D55" i="7" s="1"/>
  <c r="D58" i="7" s="1"/>
  <c r="E17" i="7"/>
  <c r="E49" i="7" s="1"/>
  <c r="E55" i="7" s="1"/>
  <c r="E58" i="7" s="1"/>
  <c r="E578" i="6"/>
  <c r="E581" i="6" l="1"/>
  <c r="D581" i="6"/>
</calcChain>
</file>

<file path=xl/sharedStrings.xml><?xml version="1.0" encoding="utf-8"?>
<sst xmlns="http://schemas.openxmlformats.org/spreadsheetml/2006/main" count="1299" uniqueCount="1131">
  <si>
    <t>Account Number</t>
  </si>
  <si>
    <t>Description</t>
  </si>
  <si>
    <t>01-4130-00-111-000</t>
  </si>
  <si>
    <t>Exec: Salary - Administrative Assistant</t>
  </si>
  <si>
    <t>01-4130-00-115-000</t>
  </si>
  <si>
    <t>Exec: Gnrl Prsnl</t>
  </si>
  <si>
    <t>01-4130-00-131-000</t>
  </si>
  <si>
    <t>Exec: Elected Salary - Selectmen</t>
  </si>
  <si>
    <t>01-4130-00-132-000</t>
  </si>
  <si>
    <t>Exec: Elected Salary - Moderator</t>
  </si>
  <si>
    <t>01-4130-00-133-000</t>
  </si>
  <si>
    <t>Exec: Elected Salary - Supr of Chklst</t>
  </si>
  <si>
    <t>01-4130-00-291-000</t>
  </si>
  <si>
    <t>Exec:  Mileage</t>
  </si>
  <si>
    <t>01-4130-00-321-000</t>
  </si>
  <si>
    <t>Exec: Advertising &amp; Legal Notices</t>
  </si>
  <si>
    <t>01-4130-00-341-000</t>
  </si>
  <si>
    <t>Exec: Telephone</t>
  </si>
  <si>
    <t>01-4130-00-342-000</t>
  </si>
  <si>
    <t>Exec: Software / Tech Support</t>
  </si>
  <si>
    <t>01-4130-00-391-000</t>
  </si>
  <si>
    <t>Exec: Consulting</t>
  </si>
  <si>
    <t>01-4130-00-550-000</t>
  </si>
  <si>
    <t>Exec: Printing &amp; Publications</t>
  </si>
  <si>
    <t>01-4130-00-560-000</t>
  </si>
  <si>
    <t>Exec: Conferences &amp; Association Dues</t>
  </si>
  <si>
    <t>01-4130-00-620-000</t>
  </si>
  <si>
    <t>Exec: Office Supplies</t>
  </si>
  <si>
    <t>01-4130-00-625-000</t>
  </si>
  <si>
    <t>Exec: Postage</t>
  </si>
  <si>
    <t>01-4130-00-664-000</t>
  </si>
  <si>
    <t>Exec: Equipment Repairs &amp; Maintenance</t>
  </si>
  <si>
    <t>01-4130-00-751-000</t>
  </si>
  <si>
    <t>Exec: Office Equipment</t>
  </si>
  <si>
    <t>01-4140-00-121-000</t>
  </si>
  <si>
    <t>Elec: Wage - Ballot Clerk</t>
  </si>
  <si>
    <t>01-4140-00-321-000</t>
  </si>
  <si>
    <t>Elec: Advertising &amp; Legal Notices</t>
  </si>
  <si>
    <t>01-4140-00-611-000</t>
  </si>
  <si>
    <t>Elec: Meals / Food</t>
  </si>
  <si>
    <t>01-4140-00-620-000</t>
  </si>
  <si>
    <t>Elec: Office Supplies</t>
  </si>
  <si>
    <t>01-4150-00-113-000</t>
  </si>
  <si>
    <t>Fncl: Wages - Deputy TC/TC</t>
  </si>
  <si>
    <t>01-4150-00-114-000</t>
  </si>
  <si>
    <t>Fncl: Wages - Clerical</t>
  </si>
  <si>
    <t>01-4150-00-115-000</t>
  </si>
  <si>
    <t>Fncl: Wages - General Personnel</t>
  </si>
  <si>
    <t>01-4150-00-135-000</t>
  </si>
  <si>
    <t>Fncl: E.Salary - Town Clerk / Tax Collector</t>
  </si>
  <si>
    <t>01-4150-00-136-000</t>
  </si>
  <si>
    <t>Fncl: Elected Salary - Treasurer</t>
  </si>
  <si>
    <t>01-4150-00-137-000</t>
  </si>
  <si>
    <t>Fncl: Elected Salary - Auditors</t>
  </si>
  <si>
    <t>01-4150-00-291-000</t>
  </si>
  <si>
    <t>Fncl: Mileage</t>
  </si>
  <si>
    <t>01-4150-00-292-000</t>
  </si>
  <si>
    <t>Fncl: Training/Tuition</t>
  </si>
  <si>
    <t>01-4150-00-322-000</t>
  </si>
  <si>
    <t>Fncl: Deed Filing Fees</t>
  </si>
  <si>
    <t>01-4150-00-342-000</t>
  </si>
  <si>
    <t>Fncl: Software / Tech Support</t>
  </si>
  <si>
    <t>IT: Information Technology</t>
  </si>
  <si>
    <t>01-4150-00-391-000</t>
  </si>
  <si>
    <t>Fncl: Consulting Services</t>
  </si>
  <si>
    <t>01-4150-00-550-000</t>
  </si>
  <si>
    <t>Fncl: Printing &amp; Publications</t>
  </si>
  <si>
    <t>01-4150-00-560-000</t>
  </si>
  <si>
    <t>Fncl: Conferences &amp; Association Dues</t>
  </si>
  <si>
    <t>01-4150-00-620-000</t>
  </si>
  <si>
    <t>Fncl: Office Supplies</t>
  </si>
  <si>
    <t>01-4150-00-625-000</t>
  </si>
  <si>
    <t>Fncl: Postage</t>
  </si>
  <si>
    <t>01-4150-00-690-000</t>
  </si>
  <si>
    <t>Fncl: Overage/Underages</t>
  </si>
  <si>
    <t>01-4150-00-750-000</t>
  </si>
  <si>
    <t>Fncl: Office Furniture &amp; Fixtures</t>
  </si>
  <si>
    <t>01-4150-00-751-000</t>
  </si>
  <si>
    <t>Fncl: Office Equipment</t>
  </si>
  <si>
    <t>01-4150-00-820-000</t>
  </si>
  <si>
    <t>Fncl: Refunds</t>
  </si>
  <si>
    <t>01-4152-00-115-000</t>
  </si>
  <si>
    <t>Assess: Wages-General Personnel</t>
  </si>
  <si>
    <t>01-4152-00-342-000</t>
  </si>
  <si>
    <t>Asess: Software / Tech Support (SS)</t>
  </si>
  <si>
    <t>01-4152-00-391-000</t>
  </si>
  <si>
    <t>Asess: Consulting  (CA)</t>
  </si>
  <si>
    <t>01-4153-00-100-000</t>
  </si>
  <si>
    <t>Legl: Wages</t>
  </si>
  <si>
    <t>01-4153-00-291-000</t>
  </si>
  <si>
    <t>Legl: Mileage</t>
  </si>
  <si>
    <t>01-4153-00-320-000</t>
  </si>
  <si>
    <t>Legl: Attorney Fees</t>
  </si>
  <si>
    <t>01-4155-00-100-000</t>
  </si>
  <si>
    <t>Prsnl: Payroll</t>
  </si>
  <si>
    <t>01-4155-00-220-000</t>
  </si>
  <si>
    <t>Prsnl: Town Share FICA</t>
  </si>
  <si>
    <t>01-4155-00-230-000</t>
  </si>
  <si>
    <t>Prsnl: Town Share NHRS</t>
  </si>
  <si>
    <t>01-4155-00-295-000</t>
  </si>
  <si>
    <t>Prsnl: Other Prsnl</t>
  </si>
  <si>
    <t>01-4155-00-342-000</t>
  </si>
  <si>
    <t>Prsnl: Tech Support</t>
  </si>
  <si>
    <t>01-4155-00-391-000</t>
  </si>
  <si>
    <t>Prsnl: Consulting</t>
  </si>
  <si>
    <t>01-4191-00-114-000</t>
  </si>
  <si>
    <t>Plan: Wages - Clerical</t>
  </si>
  <si>
    <t>01-4191-00-291-000</t>
  </si>
  <si>
    <t>Plan: Mileage</t>
  </si>
  <si>
    <t>01-4191-00-320-000</t>
  </si>
  <si>
    <t>Plan: Legal Fees</t>
  </si>
  <si>
    <t>01-4191-00-321-000</t>
  </si>
  <si>
    <t>Plan: Advertsing &amp; Legal Notices</t>
  </si>
  <si>
    <t>01-4191-00-322-000</t>
  </si>
  <si>
    <t>Plan: Deed Filing Fees</t>
  </si>
  <si>
    <t>01-4191-00-391-000</t>
  </si>
  <si>
    <t>Plan: Consulting Expense</t>
  </si>
  <si>
    <t>01-4191-00-550-000</t>
  </si>
  <si>
    <t>Plan: Printing &amp; Publications</t>
  </si>
  <si>
    <t>01-4191-00-560-000</t>
  </si>
  <si>
    <t>Plan: Conferences &amp; Association Dues</t>
  </si>
  <si>
    <t>01-4191-00-620-000</t>
  </si>
  <si>
    <t>Plan: Office Supplies</t>
  </si>
  <si>
    <t>01-4191-00-625-000</t>
  </si>
  <si>
    <t>Plan: Postage</t>
  </si>
  <si>
    <t>01-4191-00-751-000</t>
  </si>
  <si>
    <t>Plan: Office Equipment</t>
  </si>
  <si>
    <t>01-4192-00-114-000</t>
  </si>
  <si>
    <t>ZBA: Wages - Clerical</t>
  </si>
  <si>
    <t>01-4192-00-321-000</t>
  </si>
  <si>
    <t>ZBA:  Advertising &amp; Legal Notices</t>
  </si>
  <si>
    <t>01-4192-00-550-000</t>
  </si>
  <si>
    <t>ZBA: Printing &amp;Publications</t>
  </si>
  <si>
    <t>01-4192-00-560-000</t>
  </si>
  <si>
    <t>ZBA: Conferences &amp; Association Dues</t>
  </si>
  <si>
    <t>01-4192-00-625-000</t>
  </si>
  <si>
    <t>ZBA: Postage</t>
  </si>
  <si>
    <t>01-4194-00-115-000</t>
  </si>
  <si>
    <t>Bldg: Wages - Custodian</t>
  </si>
  <si>
    <t>01-4194-00-410-000</t>
  </si>
  <si>
    <t>Bldg: Electricity</t>
  </si>
  <si>
    <t>01-4194-00-411-000</t>
  </si>
  <si>
    <t>Bldg: Heat &amp; Oil</t>
  </si>
  <si>
    <t>01-4194-00-443-000</t>
  </si>
  <si>
    <t>Bldg: Property Tax</t>
  </si>
  <si>
    <t>01-4194-00-491-000</t>
  </si>
  <si>
    <t>Bldg: Security System</t>
  </si>
  <si>
    <t>01-4194-00-630-000</t>
  </si>
  <si>
    <t>Bldg: Property Repairs &amp; Maintenance</t>
  </si>
  <si>
    <t>01-4194-00-635-000</t>
  </si>
  <si>
    <t>Bldg: Vehicle / Equipment Fuel</t>
  </si>
  <si>
    <t>01-4194-00-640-000</t>
  </si>
  <si>
    <t>Bldg: Supplies</t>
  </si>
  <si>
    <t>01-4194-00-664-000</t>
  </si>
  <si>
    <t>Bldg: Equipment Repairs &amp; Maintenance</t>
  </si>
  <si>
    <t>01-4194-00-750-000</t>
  </si>
  <si>
    <t>Bldg: Furniture &amp; Fixtures</t>
  </si>
  <si>
    <t>01-4194-71-115-000</t>
  </si>
  <si>
    <t>Bldg-TownHall: Wages-Custodian</t>
  </si>
  <si>
    <t>01-4194-71-291-000</t>
  </si>
  <si>
    <t>Bldg-TownHall: Mileage</t>
  </si>
  <si>
    <t>01-4194-71-410-000</t>
  </si>
  <si>
    <t>Bldg-TownHall: Electricity</t>
  </si>
  <si>
    <t>01-4194-71-411-000</t>
  </si>
  <si>
    <t>Bldg-TownHall: Heat&amp;Oil</t>
  </si>
  <si>
    <t>01-4194-71-491-000</t>
  </si>
  <si>
    <t>Bldg-TownHall: Security System</t>
  </si>
  <si>
    <t>01-4194-71-630-000</t>
  </si>
  <si>
    <t>Bldg-TownHall: Prop Reparis &amp; Maint</t>
  </si>
  <si>
    <t>01-4194-71-635-000</t>
  </si>
  <si>
    <t>Bldg-TownHall: Vehicle Fuel</t>
  </si>
  <si>
    <t>01-4194-71-640-000</t>
  </si>
  <si>
    <t>Bldg-TownHall: Supplies</t>
  </si>
  <si>
    <t>01-4194-71-664-000</t>
  </si>
  <si>
    <t>Bldg-TownHall: Equip Reprs &amp; Maintenance</t>
  </si>
  <si>
    <t>01-4194-71-740-000</t>
  </si>
  <si>
    <t>Bldg-TownHall: Equipment &amp; Machinery</t>
  </si>
  <si>
    <t>01-4194-71-750-000</t>
  </si>
  <si>
    <t>Bldg-TownHall: Furniture &amp; Fixtures</t>
  </si>
  <si>
    <t>01-4194-72-115-000</t>
  </si>
  <si>
    <t>Bldg-Complex: Wages-Custodian</t>
  </si>
  <si>
    <t>01-4194-72-410-000</t>
  </si>
  <si>
    <t>Bldg-Complex: Electricity</t>
  </si>
  <si>
    <t>01-4194-72-411-000</t>
  </si>
  <si>
    <t>Bldg-Complex: Heat &amp; Oil</t>
  </si>
  <si>
    <t>01-4194-72-412-000</t>
  </si>
  <si>
    <t>Bldg-Complex: Water</t>
  </si>
  <si>
    <t>01-4194-72-491-000</t>
  </si>
  <si>
    <t>Bldg-Complex: Security</t>
  </si>
  <si>
    <t>01-4194-72-630-000</t>
  </si>
  <si>
    <t>Bldg-Complex: Prop.Repairs &amp; Maintenance</t>
  </si>
  <si>
    <t>01-4194-72-664-000</t>
  </si>
  <si>
    <t>Bldg-Complex: Equip Reprs &amp; Maintenance</t>
  </si>
  <si>
    <t>01-4194-72-740-000</t>
  </si>
  <si>
    <t>Bldg-Complex: Equipment &amp; Machinery</t>
  </si>
  <si>
    <t>01-4194-72-750-000</t>
  </si>
  <si>
    <t>Bldg-Complex: Furniture &amp; Fixtures</t>
  </si>
  <si>
    <t>01-4194-78-115-000</t>
  </si>
  <si>
    <t>01-4194-78-630-000</t>
  </si>
  <si>
    <t>01-4194-78-664-000</t>
  </si>
  <si>
    <t>01-4194-78-740-000</t>
  </si>
  <si>
    <t>01-4194-82-115-000</t>
  </si>
  <si>
    <t>Bldg-PumpHs-Wages-Custodian</t>
  </si>
  <si>
    <t>01-4194-82-410-000</t>
  </si>
  <si>
    <t>Bldg-PumpHs: Electricity</t>
  </si>
  <si>
    <t>01-4194-82-630-000</t>
  </si>
  <si>
    <t>Bldg-PumpHs: Prop.Repairs &amp; Maintenance</t>
  </si>
  <si>
    <t>01-4194-91-115-000</t>
  </si>
  <si>
    <t>Bldg-Madbury Rd: Wages-Custodian</t>
  </si>
  <si>
    <t>01-4194-91-410-000</t>
  </si>
  <si>
    <t>Bldg-Madbury Rd: Electricity</t>
  </si>
  <si>
    <t>01-4194-91-411-000</t>
  </si>
  <si>
    <t>Bldg-Madbury Rd: Heat &amp; Oil</t>
  </si>
  <si>
    <t>01-4194-91-630-000</t>
  </si>
  <si>
    <t>Bldg-Madbury Rd: Prop Rprs &amp; Maint</t>
  </si>
  <si>
    <t>01-4194-92-115-000</t>
  </si>
  <si>
    <t>Bldg-Tibbetts Field: Custodian</t>
  </si>
  <si>
    <t>01-4194-92-630-000</t>
  </si>
  <si>
    <t>Bldg-Tibbetts Field: Prop Rprs &amp;Maint</t>
  </si>
  <si>
    <t>01-4194-93-115-000</t>
  </si>
  <si>
    <t>Bldg-Demerritt:Custodian</t>
  </si>
  <si>
    <t>01-4194-93-630-000</t>
  </si>
  <si>
    <t>Bldg-Demerritt:PropMaint</t>
  </si>
  <si>
    <t>01-4194-93-640-000</t>
  </si>
  <si>
    <t>Bldg-Demerritt:Supplies</t>
  </si>
  <si>
    <t>01-4195-00-115-000</t>
  </si>
  <si>
    <t>Cem: General Maint Personnel</t>
  </si>
  <si>
    <t>01-4195-00-410-000</t>
  </si>
  <si>
    <t>Cem: Electricity</t>
  </si>
  <si>
    <t>01-4195-00-630-000</t>
  </si>
  <si>
    <t>Cem: Property Repairs &amp; Maintenance</t>
  </si>
  <si>
    <t>01-4195-00-640-000</t>
  </si>
  <si>
    <t>Cem: Supplies</t>
  </si>
  <si>
    <t>01-4195-00-664-000</t>
  </si>
  <si>
    <t>Cem: Equipment Repairs &amp; Maintenance</t>
  </si>
  <si>
    <t>01-4196-00-250-000</t>
  </si>
  <si>
    <t>Insur: Unemployment Compensation</t>
  </si>
  <si>
    <t>01-4196-00-260-000</t>
  </si>
  <si>
    <t>Insur: Workers Compensation</t>
  </si>
  <si>
    <t>01-4196-00-480-000</t>
  </si>
  <si>
    <t>Insur: Property Insurance</t>
  </si>
  <si>
    <t>01-4210-00-112-000</t>
  </si>
  <si>
    <t>PD: Salary - Administrative</t>
  </si>
  <si>
    <t>01-4210-00-113-000</t>
  </si>
  <si>
    <t>PD: Wages - Prosecutor</t>
  </si>
  <si>
    <t>01-4210-00-114-000</t>
  </si>
  <si>
    <t>PD: Wages - Clerical</t>
  </si>
  <si>
    <t>01-4210-00-115-000</t>
  </si>
  <si>
    <t>PD: Custodian</t>
  </si>
  <si>
    <t>01-4210-00-116-000</t>
  </si>
  <si>
    <t>PD: Wages - Patrol Time</t>
  </si>
  <si>
    <t>01-4210-00-117-000</t>
  </si>
  <si>
    <t>PD: Wages - Training Pay</t>
  </si>
  <si>
    <t>01-4210-00-118-000</t>
  </si>
  <si>
    <t>PD: Wages-Substitute</t>
  </si>
  <si>
    <t>01-4210-00-119-000</t>
  </si>
  <si>
    <t>PD: Wages - SRO</t>
  </si>
  <si>
    <t>01-4210-00-122-000</t>
  </si>
  <si>
    <t>PD: Wages - Vehicle/Radio Maintenance&amp;Repair</t>
  </si>
  <si>
    <t>01-4210-00-140-000</t>
  </si>
  <si>
    <t>PD: Patrol Overtime</t>
  </si>
  <si>
    <t>01-4210-00-142-000</t>
  </si>
  <si>
    <t>PD: Training Pay Overtime</t>
  </si>
  <si>
    <t>01-4210-00-291-000</t>
  </si>
  <si>
    <t>PD: Mileage</t>
  </si>
  <si>
    <t>01-4210-00-292-000</t>
  </si>
  <si>
    <t>PD: Training / Tuition</t>
  </si>
  <si>
    <t>01-4210-00-320-000</t>
  </si>
  <si>
    <t>PD:  Legal</t>
  </si>
  <si>
    <t>01-4210-00-340-000</t>
  </si>
  <si>
    <t>PD: Internet Service</t>
  </si>
  <si>
    <t>01-4210-00-341-000</t>
  </si>
  <si>
    <t>PD: Telephone</t>
  </si>
  <si>
    <t>01-4210-00-342-000</t>
  </si>
  <si>
    <t>PD: Software / Tech Support</t>
  </si>
  <si>
    <t>01-4210-00-344-000</t>
  </si>
  <si>
    <t>PD: Dispatch Service</t>
  </si>
  <si>
    <t>01-4210-00-491-000</t>
  </si>
  <si>
    <t>PD: Security System</t>
  </si>
  <si>
    <t>01-4210-00-560-000</t>
  </si>
  <si>
    <t>PD: Conferences &amp; Dues</t>
  </si>
  <si>
    <t>01-4210-00-620-000</t>
  </si>
  <si>
    <t>PD: Office Supplies</t>
  </si>
  <si>
    <t>01-4210-00-625-000</t>
  </si>
  <si>
    <t>PD: Postage</t>
  </si>
  <si>
    <t>01-4210-00-635-000</t>
  </si>
  <si>
    <t>PD: Vehicle Fuel</t>
  </si>
  <si>
    <t>01-4210-00-640-000</t>
  </si>
  <si>
    <t>PD: Supplies</t>
  </si>
  <si>
    <t>01-4210-00-664-000</t>
  </si>
  <si>
    <t>PD: Equipment Repairs &amp; Maintenance</t>
  </si>
  <si>
    <t>01-4210-00-665-000</t>
  </si>
  <si>
    <t>PD: Vehicle Repairs &amp; Maintenance</t>
  </si>
  <si>
    <t>01-4210-00-681-000</t>
  </si>
  <si>
    <t>PD: Uniforms</t>
  </si>
  <si>
    <t>01-4210-00-740-000</t>
  </si>
  <si>
    <t>PD: Equipment &amp; Machinery</t>
  </si>
  <si>
    <t>01-4210-00-750-000</t>
  </si>
  <si>
    <t>PD: Furniture &amp; Fixtures</t>
  </si>
  <si>
    <t>01-4210-00-751-000</t>
  </si>
  <si>
    <t>PD: Office Equipment</t>
  </si>
  <si>
    <t>Note: Budget Transfer Account</t>
  </si>
  <si>
    <t>01-4215-00-350-000</t>
  </si>
  <si>
    <t>Ambul: Ambulance Service</t>
  </si>
  <si>
    <t>01-4220-00-112-000</t>
  </si>
  <si>
    <t>Fire: Salary - Fire Chief</t>
  </si>
  <si>
    <t>01-4220-00-114-000</t>
  </si>
  <si>
    <t>Fire: Wages - Clerical</t>
  </si>
  <si>
    <t>01-4220-00-115-000</t>
  </si>
  <si>
    <t>Fire: Wages- Gnrl Prsnl</t>
  </si>
  <si>
    <t>01-4220-00-117-000</t>
  </si>
  <si>
    <t>Fire: Wages - Training Pay</t>
  </si>
  <si>
    <t>01-4220-00-292-000</t>
  </si>
  <si>
    <t>Fire: Training / Tuition</t>
  </si>
  <si>
    <t>01-4220-00-341-000</t>
  </si>
  <si>
    <t>Fire: Telephone</t>
  </si>
  <si>
    <t>01-4220-00-342-000</t>
  </si>
  <si>
    <t>Fire: Software / Tech Support</t>
  </si>
  <si>
    <t>01-4220-00-344-000</t>
  </si>
  <si>
    <t>Fire: Dispatch Service</t>
  </si>
  <si>
    <t>01-4220-00-363-000</t>
  </si>
  <si>
    <t>Fire: Equipment Rental</t>
  </si>
  <si>
    <t>01-4220-00-491-000</t>
  </si>
  <si>
    <t>Fire: Security System</t>
  </si>
  <si>
    <t>01-4220-00-560-000</t>
  </si>
  <si>
    <t>Fire: Conferences &amp; Association Dues</t>
  </si>
  <si>
    <t>01-4220-00-611-000</t>
  </si>
  <si>
    <t>Fire: Meals/Food</t>
  </si>
  <si>
    <t>01-4220-00-630-000</t>
  </si>
  <si>
    <t>Fire: Prop Reprs &amp; Maint</t>
  </si>
  <si>
    <t>01-4220-00-635-000</t>
  </si>
  <si>
    <t>Fire: Vehicle Fuel</t>
  </si>
  <si>
    <t>01-4220-00-640-000</t>
  </si>
  <si>
    <t>Fire: Supplies</t>
  </si>
  <si>
    <t>01-4220-00-664-000</t>
  </si>
  <si>
    <t>Fire: Equipment Repairs &amp; Maintenance</t>
  </si>
  <si>
    <t>01-4220-00-665-000</t>
  </si>
  <si>
    <t>Fire: Vehicle Repairs &amp; Maintenance</t>
  </si>
  <si>
    <t>01-4220-00-681-000</t>
  </si>
  <si>
    <t>Fire: Uniforms</t>
  </si>
  <si>
    <t>01-4220-00-682-000</t>
  </si>
  <si>
    <t>Fire: EMS Supplies</t>
  </si>
  <si>
    <t>01-4220-00-740-000</t>
  </si>
  <si>
    <t>Fire: Equipment &amp; Machinery</t>
  </si>
  <si>
    <t>01-4225-00-115-000</t>
  </si>
  <si>
    <t>Frst: Wages - Firefighters</t>
  </si>
  <si>
    <t>01-4225-00-291-000</t>
  </si>
  <si>
    <t>Frst: Mileage</t>
  </si>
  <si>
    <t>01-4225-00-640-000</t>
  </si>
  <si>
    <t>Frst: Supplies</t>
  </si>
  <si>
    <t>01-4240-00-112-000</t>
  </si>
  <si>
    <t>BI: Salary - Building Inspector</t>
  </si>
  <si>
    <t>01-4240-00-115-000</t>
  </si>
  <si>
    <t>BI: Wages - General Personnel</t>
  </si>
  <si>
    <t>01-4240-00-291-000</t>
  </si>
  <si>
    <t>BI: Mileage</t>
  </si>
  <si>
    <t>01-4240-00-292-000</t>
  </si>
  <si>
    <t>BI: Training</t>
  </si>
  <si>
    <t>01-4240-00-342-000</t>
  </si>
  <si>
    <t>BI: Software / Tech Support</t>
  </si>
  <si>
    <t>01-4240-00-560-000</t>
  </si>
  <si>
    <t>BI: Conferences &amp; Association Dues</t>
  </si>
  <si>
    <t>01-4240-00-620-000</t>
  </si>
  <si>
    <t>BI: Office Supplies</t>
  </si>
  <si>
    <t>01-4240-00-671-000</t>
  </si>
  <si>
    <t>BI: Code Books</t>
  </si>
  <si>
    <t>01-4240-00-750-000</t>
  </si>
  <si>
    <t>BI: Furniture &amp; Fixtures</t>
  </si>
  <si>
    <t>01-4242-00-392-000</t>
  </si>
  <si>
    <t>Inspc: Test Pit Inspections</t>
  </si>
  <si>
    <t>01-4242-00-393-000</t>
  </si>
  <si>
    <t>Inspc: Septic System Inspections</t>
  </si>
  <si>
    <t>01-4290-00-292-000</t>
  </si>
  <si>
    <t>EM : Training</t>
  </si>
  <si>
    <t>01-4290-00-341-000</t>
  </si>
  <si>
    <t>EM: Telephone</t>
  </si>
  <si>
    <t>01-4290-00-391-000</t>
  </si>
  <si>
    <t>EM: Consultant</t>
  </si>
  <si>
    <t>01-4290-00-640-000</t>
  </si>
  <si>
    <t>EM: Supplies</t>
  </si>
  <si>
    <t>01-4299-00-115-000</t>
  </si>
  <si>
    <t>SpcDtl: Other Personnel on Duty</t>
  </si>
  <si>
    <t>01-4299-00-116-000</t>
  </si>
  <si>
    <t>SpcDtl: Special Duty</t>
  </si>
  <si>
    <t>01-4299-00-119-000</t>
  </si>
  <si>
    <t>SpcDtl: Wages-SRO</t>
  </si>
  <si>
    <t>01-4299-00-635-000</t>
  </si>
  <si>
    <t>SpcDtl: Vehicle Fuel</t>
  </si>
  <si>
    <t>01-4312-00-115-000</t>
  </si>
  <si>
    <t>Hghwy: Gnrl Prsnl</t>
  </si>
  <si>
    <t>01-4312-00-361-000</t>
  </si>
  <si>
    <t>Hghwy: Snow Removal</t>
  </si>
  <si>
    <t>01-4312-00-362-000</t>
  </si>
  <si>
    <t>Hghwy: Road Mowing/Sweeping/Lining</t>
  </si>
  <si>
    <t>01-4312-00-630-000</t>
  </si>
  <si>
    <t>Hghwy: Repairs &amp; Maintenance</t>
  </si>
  <si>
    <t>01-4312-00-651-000</t>
  </si>
  <si>
    <t>Hghwy: Sand / Salt</t>
  </si>
  <si>
    <t>01-4312-00-652-000</t>
  </si>
  <si>
    <t>Hghwy: Signs</t>
  </si>
  <si>
    <t>01-4312-00-730-000</t>
  </si>
  <si>
    <t>Hghwy: New Construction</t>
  </si>
  <si>
    <t>01-4312-00-999-000</t>
  </si>
  <si>
    <t>01-4313-00-310-000</t>
  </si>
  <si>
    <t>Brdg: Engineering</t>
  </si>
  <si>
    <t>01-4313-00-363-000</t>
  </si>
  <si>
    <t>Brdg: Equip Rental</t>
  </si>
  <si>
    <t>01-4313-00-630-000</t>
  </si>
  <si>
    <t>Brdg: Repairs &amp; Maintenance</t>
  </si>
  <si>
    <t>01-4313-00-652-000</t>
  </si>
  <si>
    <t>Brdg: Signs</t>
  </si>
  <si>
    <t>01-4316-00-410-000</t>
  </si>
  <si>
    <t>StLight: Electricity</t>
  </si>
  <si>
    <t>01-4323-00-394-000</t>
  </si>
  <si>
    <t>SW Clct: Hazardous Waste</t>
  </si>
  <si>
    <t>01-4324-00-113-000</t>
  </si>
  <si>
    <t>SWDspl: Superintendant</t>
  </si>
  <si>
    <t>01-4324-00-115-000</t>
  </si>
  <si>
    <t>SWDspl: Gnrl Prsnl</t>
  </si>
  <si>
    <t>01-4324-00-291-000</t>
  </si>
  <si>
    <t>SWDspl: Mileage - Paid to Vendor</t>
  </si>
  <si>
    <t>01-4324-00-363-000</t>
  </si>
  <si>
    <t>SWDspl: Equipment Rental</t>
  </si>
  <si>
    <t>01-4324-00-395-000</t>
  </si>
  <si>
    <t>SWDspl: Tipping Fees</t>
  </si>
  <si>
    <t>01-4324-00-396-000</t>
  </si>
  <si>
    <t>SWDspl: Landfill Monitoring</t>
  </si>
  <si>
    <t>01-4324-00-397-000</t>
  </si>
  <si>
    <t>SWDspl: Tipping Fees - Seasonal</t>
  </si>
  <si>
    <t>01-4324-00-560-000</t>
  </si>
  <si>
    <t>SWDspl: Conferences &amp; Assoc. Dues</t>
  </si>
  <si>
    <t>01-4324-00-630-000</t>
  </si>
  <si>
    <t>SWDspl: Property Repairs &amp; Maintenance</t>
  </si>
  <si>
    <t>01-4324-00-640-000</t>
  </si>
  <si>
    <t>SWDspl: Supplies</t>
  </si>
  <si>
    <t>01-4329-00-364-000</t>
  </si>
  <si>
    <t>Rcyl: Removal/Collection</t>
  </si>
  <si>
    <t>01-4329-00-395-000</t>
  </si>
  <si>
    <t>Rcyl: Tipping Contract</t>
  </si>
  <si>
    <t>01-4338-00-391-000</t>
  </si>
  <si>
    <t>Wtr: Consulting</t>
  </si>
  <si>
    <t>01-4338-00-620-000</t>
  </si>
  <si>
    <t>Wtr: Office Supplies</t>
  </si>
  <si>
    <t>01-4338-00-630-000</t>
  </si>
  <si>
    <t>Wtr: Prop-Reprs &amp; Maint</t>
  </si>
  <si>
    <t>01-4411-00-560-000</t>
  </si>
  <si>
    <t>Hlth: Conferences &amp; Association Dues</t>
  </si>
  <si>
    <t>01-4414-00-371-000</t>
  </si>
  <si>
    <t>Animal Control</t>
  </si>
  <si>
    <t>01-4414-00-372-000</t>
  </si>
  <si>
    <t>Insect Control</t>
  </si>
  <si>
    <t>01-4415-00-355-000</t>
  </si>
  <si>
    <t>Agnc: Homemakers of Strafford County</t>
  </si>
  <si>
    <t>01-4415-00-356-000</t>
  </si>
  <si>
    <t>Agnc: Red Cross</t>
  </si>
  <si>
    <t>01-4415-00-357-000</t>
  </si>
  <si>
    <t>01-4442-00-351-000</t>
  </si>
  <si>
    <t>Wlfr: Medical and Pharmacy</t>
  </si>
  <si>
    <t>01-4442-00-410-000</t>
  </si>
  <si>
    <t>Wlfr: Electricity</t>
  </si>
  <si>
    <t>01-4442-00-411-000</t>
  </si>
  <si>
    <t>Wlfr: Heat &amp; Oil</t>
  </si>
  <si>
    <t>01-4442-00-441-000</t>
  </si>
  <si>
    <t>Wlfr: Rent</t>
  </si>
  <si>
    <t>01-4442-00-600-000</t>
  </si>
  <si>
    <t>Wlfr: Other Vendor Payments</t>
  </si>
  <si>
    <t>01-4442-00-601-000</t>
  </si>
  <si>
    <t>Wlfr: Direct Assistance</t>
  </si>
  <si>
    <t>01-4442-00-611-000</t>
  </si>
  <si>
    <t>Wlfr: Food</t>
  </si>
  <si>
    <t>01-4445-00-391-000</t>
  </si>
  <si>
    <t>Strafford Cnty Communty Actn: Consulting</t>
  </si>
  <si>
    <t>01-4520-00-410-000</t>
  </si>
  <si>
    <t>PrkRec: Electricity</t>
  </si>
  <si>
    <t>01-4520-00-630-000</t>
  </si>
  <si>
    <t>PrkRec: Property Repairs &amp; Maintenance</t>
  </si>
  <si>
    <t>01-4520-00-640-000</t>
  </si>
  <si>
    <t>PrkRec: Supplies</t>
  </si>
  <si>
    <t>01-4520-00-652-000</t>
  </si>
  <si>
    <t>PrkRec: Signs</t>
  </si>
  <si>
    <t>01-4520-00-731-000</t>
  </si>
  <si>
    <t>PrkRec: Other Improvements</t>
  </si>
  <si>
    <t>01-4520-00-740-000</t>
  </si>
  <si>
    <t>PrkRec: Equipment &amp; Machinery</t>
  </si>
  <si>
    <t>01-4550-00-112-000</t>
  </si>
  <si>
    <t>Libr: Salary - Division Head</t>
  </si>
  <si>
    <t>01-4550-00-115-000</t>
  </si>
  <si>
    <t>Libr: Wages General Personnel</t>
  </si>
  <si>
    <t>01-4550-00-118-000</t>
  </si>
  <si>
    <t>Libr: Wages - Substitute</t>
  </si>
  <si>
    <t>01-4550-00-220-000</t>
  </si>
  <si>
    <t>Libr: Employer Share FICA</t>
  </si>
  <si>
    <t>01-4550-00-295-000</t>
  </si>
  <si>
    <t>Lib:  Other Personnel Expenses</t>
  </si>
  <si>
    <t>01-4550-00-341-000</t>
  </si>
  <si>
    <t>Libr: Telephone</t>
  </si>
  <si>
    <t>01-4550-00-342-000</t>
  </si>
  <si>
    <t>Libr: Software / Tech Support</t>
  </si>
  <si>
    <t>01-4550-00-410-000</t>
  </si>
  <si>
    <t>Libr: Electricity</t>
  </si>
  <si>
    <t>01-4550-00-411-000</t>
  </si>
  <si>
    <t>Libr: Heat &amp; Oil</t>
  </si>
  <si>
    <t>01-4550-00-491-000</t>
  </si>
  <si>
    <t>Libr: Security System</t>
  </si>
  <si>
    <t>01-4550-00-560-000</t>
  </si>
  <si>
    <t>Libr: Conferences &amp; Association Dues</t>
  </si>
  <si>
    <t>01-4550-00-620-000</t>
  </si>
  <si>
    <t>Libr: Office Supplies</t>
  </si>
  <si>
    <t>01-4550-00-630-000</t>
  </si>
  <si>
    <t>Libr: Property Repairs &amp; Maintenance</t>
  </si>
  <si>
    <t>01-4550-00-671-000</t>
  </si>
  <si>
    <t>Libr: Books</t>
  </si>
  <si>
    <t>01-4550-00-672-000</t>
  </si>
  <si>
    <t>Libr: Periodicals</t>
  </si>
  <si>
    <t>01-4550-00-673-000</t>
  </si>
  <si>
    <t>Libr: DVDs</t>
  </si>
  <si>
    <t>01-4550-00-674-000</t>
  </si>
  <si>
    <t>Libr: Audios</t>
  </si>
  <si>
    <t>01-4550-00-675-000</t>
  </si>
  <si>
    <t>Libr: Downladables</t>
  </si>
  <si>
    <t>01-4550-00-680-000</t>
  </si>
  <si>
    <t>Libr: Children's Programs</t>
  </si>
  <si>
    <t>01-4550-00-750-000</t>
  </si>
  <si>
    <t>Libr: Furniture &amp; Fixtures</t>
  </si>
  <si>
    <t>01-4550-00-751-000</t>
  </si>
  <si>
    <t>Libr: Office Equipment</t>
  </si>
  <si>
    <t>01-4583-00-570-000</t>
  </si>
  <si>
    <t>Patriotic: Fourth of July</t>
  </si>
  <si>
    <t>01-4583-00-640-000</t>
  </si>
  <si>
    <t>Patriotic: Supplies</t>
  </si>
  <si>
    <t>01-4589-00-560-000</t>
  </si>
  <si>
    <t>ORYA: Association Dues</t>
  </si>
  <si>
    <t>01-4619-00-321-000</t>
  </si>
  <si>
    <t>Cnsrv: Advert &amp; Lgl Notc</t>
  </si>
  <si>
    <t>01-4619-00-391-000</t>
  </si>
  <si>
    <t>Cnsrv: Consulting</t>
  </si>
  <si>
    <t>01-4619-00-550-000</t>
  </si>
  <si>
    <t>Cnsrv: Printing &amp; Pulications</t>
  </si>
  <si>
    <t>01-4619-00-560-000</t>
  </si>
  <si>
    <t>Cnsrv: Conferences &amp; Association Dues</t>
  </si>
  <si>
    <t>01-4619-00-600-000</t>
  </si>
  <si>
    <t>Cnsrv:  Miscellaneous</t>
  </si>
  <si>
    <t>01-4619-00-640-000</t>
  </si>
  <si>
    <t>Cnsrv:  Supplies</t>
  </si>
  <si>
    <t>01-4710-00-980-000</t>
  </si>
  <si>
    <t>Debt: Principal Payment</t>
  </si>
  <si>
    <t>01-4710-00-981-000</t>
  </si>
  <si>
    <t>Debt: Interest Payment</t>
  </si>
  <si>
    <t>01-4808-57-640-000</t>
  </si>
  <si>
    <t>WFamT:HistSoc-Supplies</t>
  </si>
  <si>
    <t>01-4808-71-740-000</t>
  </si>
  <si>
    <t>WFamT:Admin-Equipment</t>
  </si>
  <si>
    <t>01-4808-74-740-000</t>
  </si>
  <si>
    <t>WFamT:Fire-Equipment</t>
  </si>
  <si>
    <t>01-4808-77-731-000</t>
  </si>
  <si>
    <t>WFamT:Prk&amp;Rec-OtherImprovs</t>
  </si>
  <si>
    <t>01-4808-79-580-000</t>
  </si>
  <si>
    <t>WFamT:ConsCom-Contrib</t>
  </si>
  <si>
    <t>01-4810-71-363-000</t>
  </si>
  <si>
    <t>Use of Donations Administrative - Equipment Rental</t>
  </si>
  <si>
    <t>01-4810-71-652-000</t>
  </si>
  <si>
    <t>Use of Donations Administrative - Signs</t>
  </si>
  <si>
    <t>01-4810-73-560-000</t>
  </si>
  <si>
    <t>Use of Donations Police-Dues</t>
  </si>
  <si>
    <t>01-4810-73-611-000</t>
  </si>
  <si>
    <t>Use of Donations Police- meals</t>
  </si>
  <si>
    <t>01-4810-73-751-000</t>
  </si>
  <si>
    <t>Use of Donations Police -Office Equip</t>
  </si>
  <si>
    <t>01-4810-74-560-000</t>
  </si>
  <si>
    <t>Use of Donations Fire-Dues</t>
  </si>
  <si>
    <t>01-4810-77-731-000</t>
  </si>
  <si>
    <t>UseOfDontns-Prks-Other Improvs</t>
  </si>
  <si>
    <t>01-4810-78-342-000</t>
  </si>
  <si>
    <t>UseOfDontns Lib-Software &amp;TechSupport</t>
  </si>
  <si>
    <t>01-4810-78-391-017</t>
  </si>
  <si>
    <t>Use of Donations Library: Grant Match</t>
  </si>
  <si>
    <t>01-4810-78-560-000</t>
  </si>
  <si>
    <t>UseOfDontns Lib-Dues</t>
  </si>
  <si>
    <t>01-4810-78-640-000</t>
  </si>
  <si>
    <t>Use of Donations Library -Supplies</t>
  </si>
  <si>
    <t>01-4810-78-679-000</t>
  </si>
  <si>
    <t>UseOfDntnsLib-PrgAdult</t>
  </si>
  <si>
    <t>01-4810-78-680-000</t>
  </si>
  <si>
    <t>Use of Donations Lib-Children's Programs</t>
  </si>
  <si>
    <t>01-4810-78-750-000</t>
  </si>
  <si>
    <t>Use of Donations Lib - Furniture &amp; Fixtures</t>
  </si>
  <si>
    <t>01-4902-00-761-000</t>
  </si>
  <si>
    <t>Captl Outlay: Cruiser</t>
  </si>
  <si>
    <t>01-4904-00-391-000</t>
  </si>
  <si>
    <t>01-4913-00-711-502</t>
  </si>
  <si>
    <t>01-4915-00-960-000</t>
  </si>
  <si>
    <t>Capital Reserves - Fire Equipment</t>
  </si>
  <si>
    <t>01-4915-00-961-000</t>
  </si>
  <si>
    <t>Capital Reserves - Police Equipment</t>
  </si>
  <si>
    <t>01-4915-00-962-000</t>
  </si>
  <si>
    <t>Capital Reserves - Purchase Property/Easment</t>
  </si>
  <si>
    <t>01-4915-00-963-000</t>
  </si>
  <si>
    <t>Capital Reserves - Recreational Facilities</t>
  </si>
  <si>
    <t>01-4915-00-964-000</t>
  </si>
  <si>
    <t>Capital Reserves - Library Building</t>
  </si>
  <si>
    <t>01-4915-00-965-000</t>
  </si>
  <si>
    <t>Capital Reserves - Iafolla Reclamation</t>
  </si>
  <si>
    <t>01-4915-00-966-000</t>
  </si>
  <si>
    <t>Expendable Trust - Memorial Park</t>
  </si>
  <si>
    <t>01-4915-00-967-000</t>
  </si>
  <si>
    <t>Capital Reserve - Property Revaluation</t>
  </si>
  <si>
    <t>01-4915-00-968-000</t>
  </si>
  <si>
    <t>Capital Reserves - Grounds Maintenance Equipment</t>
  </si>
  <si>
    <t>01-4915-00-969-000</t>
  </si>
  <si>
    <t>Capital Reserves - Government Building Repairs</t>
  </si>
  <si>
    <t>01-4915-00-970-000</t>
  </si>
  <si>
    <t>Capital Reserve - Bridge Repair &amp; Maintenance</t>
  </si>
  <si>
    <t>01-4915-00-971-000</t>
  </si>
  <si>
    <t>Capital Reserve - Hayes Rd Repair &amp; Repave</t>
  </si>
  <si>
    <t>Transfers to Capital Reserves Total</t>
  </si>
  <si>
    <t>General Fund Total</t>
  </si>
  <si>
    <t>Town of Madbury, New Hampshire</t>
  </si>
  <si>
    <t>Adjusted</t>
  </si>
  <si>
    <t>Budget</t>
  </si>
  <si>
    <t>Actuals</t>
  </si>
  <si>
    <t>Year End</t>
  </si>
  <si>
    <t>Adopted</t>
  </si>
  <si>
    <t>2015</t>
  </si>
  <si>
    <t>2016</t>
  </si>
  <si>
    <t>2017</t>
  </si>
  <si>
    <t>4194-00</t>
  </si>
  <si>
    <t>Bldg-General</t>
  </si>
  <si>
    <t>4194-71</t>
  </si>
  <si>
    <t>Bldg-Town Hall</t>
  </si>
  <si>
    <t>4194-72</t>
  </si>
  <si>
    <t>Bldg-Complex</t>
  </si>
  <si>
    <t>4194-78</t>
  </si>
  <si>
    <t>4194-82</t>
  </si>
  <si>
    <t>Bldg-Pump House</t>
  </si>
  <si>
    <t>4194-91</t>
  </si>
  <si>
    <t>Bldg-Madbury Rd</t>
  </si>
  <si>
    <t>4194-92</t>
  </si>
  <si>
    <t>Bldg-Tibbetts Field</t>
  </si>
  <si>
    <t>4194-93</t>
  </si>
  <si>
    <t>Bldg-Demerritt</t>
  </si>
  <si>
    <t>from prior year and GL to reconcile</t>
  </si>
  <si>
    <t>variance</t>
  </si>
  <si>
    <t>Capital Reserve - Public Works Facility</t>
  </si>
  <si>
    <t xml:space="preserve">Actuals </t>
  </si>
  <si>
    <t>Captl Outlay: Property Revaluation</t>
  </si>
  <si>
    <t>4902-4904</t>
  </si>
  <si>
    <t>Executive</t>
  </si>
  <si>
    <t>Election and Registration</t>
  </si>
  <si>
    <t>Financial Administration</t>
  </si>
  <si>
    <t>Assessing / Valuation</t>
  </si>
  <si>
    <t xml:space="preserve">Legal </t>
  </si>
  <si>
    <t>Personnel Administration</t>
  </si>
  <si>
    <t xml:space="preserve">Planning Board </t>
  </si>
  <si>
    <t>ZBA</t>
  </si>
  <si>
    <t>General Government Buildings</t>
  </si>
  <si>
    <t>Cemeteries</t>
  </si>
  <si>
    <t>Insurance</t>
  </si>
  <si>
    <t>Police Department</t>
  </si>
  <si>
    <t>Ambulance</t>
  </si>
  <si>
    <t>Fire Department</t>
  </si>
  <si>
    <t>Forest Fire</t>
  </si>
  <si>
    <t>Building Inspection</t>
  </si>
  <si>
    <t>Inspections Department</t>
  </si>
  <si>
    <t>Emergency Management</t>
  </si>
  <si>
    <t>Special Details</t>
  </si>
  <si>
    <t>Highway &amp; Streets</t>
  </si>
  <si>
    <t>Bridges</t>
  </si>
  <si>
    <t>Street Lighting</t>
  </si>
  <si>
    <t>Hazardous Waste Collection</t>
  </si>
  <si>
    <t>Solid Waste Disposal</t>
  </si>
  <si>
    <t>Recycling</t>
  </si>
  <si>
    <t>Water</t>
  </si>
  <si>
    <t>Health</t>
  </si>
  <si>
    <t xml:space="preserve">Animal / Pest Control </t>
  </si>
  <si>
    <t>Health &amp; Welfare Agencies</t>
  </si>
  <si>
    <t>Direct Assistance</t>
  </si>
  <si>
    <t xml:space="preserve">Other Assistance </t>
  </si>
  <si>
    <t>Parks &amp; Recreation</t>
  </si>
  <si>
    <t xml:space="preserve">Library </t>
  </si>
  <si>
    <t>Patriotic Purposes</t>
  </si>
  <si>
    <t>Oyster River Youth Association</t>
  </si>
  <si>
    <t>Conservation Commission</t>
  </si>
  <si>
    <t xml:space="preserve">Debt Service </t>
  </si>
  <si>
    <t>Use of WentworthFamilyTrust</t>
  </si>
  <si>
    <t>Use of Donations</t>
  </si>
  <si>
    <t>Capital Outlay -Vehics &amp; Equip</t>
  </si>
  <si>
    <t>Transfers to Capital Prj Fund</t>
  </si>
  <si>
    <t xml:space="preserve">Transfers to Capital Reserves </t>
  </si>
  <si>
    <t>Acct#</t>
  </si>
  <si>
    <t>01-3110-00-000-000</t>
  </si>
  <si>
    <t>Property Tax Revenue</t>
  </si>
  <si>
    <t>01-3110-71-000-000</t>
  </si>
  <si>
    <t>Overlay Allowance for Uncollectible Taxes</t>
  </si>
  <si>
    <t>01-3120-00-000-000</t>
  </si>
  <si>
    <t>Land Use Change Tax Revenue</t>
  </si>
  <si>
    <t>01-3120-79-000-000</t>
  </si>
  <si>
    <t>LUCT to Conservation Commission</t>
  </si>
  <si>
    <t>01-3185-00-000-000</t>
  </si>
  <si>
    <t>Timber Yield Tax Revenue</t>
  </si>
  <si>
    <t>01-3187-00-000-000</t>
  </si>
  <si>
    <t>Excavation Yield Tax Revenue</t>
  </si>
  <si>
    <t>01-3189-00-000-000</t>
  </si>
  <si>
    <t>Boat Tax Revenue</t>
  </si>
  <si>
    <t>01-3190-00-020-000</t>
  </si>
  <si>
    <t>Interest &amp; Penalties on Property Taxes</t>
  </si>
  <si>
    <t>01-3190-00-021-000</t>
  </si>
  <si>
    <t>Interest &amp; Penalties on Tax Liens</t>
  </si>
  <si>
    <t>01-3190-00-022-000</t>
  </si>
  <si>
    <t>Interest &amp; Penalties on Land Use Change Tax</t>
  </si>
  <si>
    <t>01-3190-00-023-000</t>
  </si>
  <si>
    <t>Interest &amp; Penalties on Timber Yield Tax</t>
  </si>
  <si>
    <t>01-3190-00-024-000</t>
  </si>
  <si>
    <t>Interest &amp; Penalties on Excavation Yield Tax</t>
  </si>
  <si>
    <t>01-3190-00-025-000</t>
  </si>
  <si>
    <t>Interest &amp; Penalties on Elderly Tax Liens</t>
  </si>
  <si>
    <t>01-3190-00-026-000</t>
  </si>
  <si>
    <t>Interest &amp; Penalties on General Assitance Liens</t>
  </si>
  <si>
    <t>01-3210-00-028-000</t>
  </si>
  <si>
    <t>Planning Board Revenues</t>
  </si>
  <si>
    <t>01-3210-00-029-000</t>
  </si>
  <si>
    <t>Zoning Board Revenues</t>
  </si>
  <si>
    <t>01-3220-00-030-000</t>
  </si>
  <si>
    <t>Motor Vehicle Permits</t>
  </si>
  <si>
    <t>01-3220-00-031-000</t>
  </si>
  <si>
    <t>Title Application Fees</t>
  </si>
  <si>
    <t>01-3220-00-032-000</t>
  </si>
  <si>
    <t>Muncipal Agent Fees</t>
  </si>
  <si>
    <t>01-3230-00-040-000</t>
  </si>
  <si>
    <t>Building Permit Fees</t>
  </si>
  <si>
    <t>01-3230-00-041-000</t>
  </si>
  <si>
    <t>Driveway Permit Fees</t>
  </si>
  <si>
    <t>01-3290-00-050-000</t>
  </si>
  <si>
    <t>Vital Records Fees</t>
  </si>
  <si>
    <t>01-3290-00-051-000</t>
  </si>
  <si>
    <t>Marriage Licenses</t>
  </si>
  <si>
    <t>01-3290-00-052-000</t>
  </si>
  <si>
    <t>Dog Licenses &amp; Fees</t>
  </si>
  <si>
    <t>01-3290-00-053-000</t>
  </si>
  <si>
    <t>Pole Permits</t>
  </si>
  <si>
    <t>01-3290-00-054-000</t>
  </si>
  <si>
    <t>Filing Fees</t>
  </si>
  <si>
    <t>01-3290-00-055-000</t>
  </si>
  <si>
    <t>Transfer Station Permits</t>
  </si>
  <si>
    <t>01-3290-00-056-000</t>
  </si>
  <si>
    <t>UCC Filings</t>
  </si>
  <si>
    <t>01-3290-00-057-000</t>
  </si>
  <si>
    <t>Wetland Applications</t>
  </si>
  <si>
    <t>01-3290-00-058-000</t>
  </si>
  <si>
    <t>Other Town Clerk Fees</t>
  </si>
  <si>
    <t>01-3290-00-065-000</t>
  </si>
  <si>
    <t>IRS Filing Fees</t>
  </si>
  <si>
    <t>01-3291-00-000-000</t>
  </si>
  <si>
    <t>Pistol Permits</t>
  </si>
  <si>
    <t>01-3292-00-000-000</t>
  </si>
  <si>
    <t>Excavation Permit Fees</t>
  </si>
  <si>
    <t>01-3293-00-000-000</t>
  </si>
  <si>
    <t>Inspection Fees</t>
  </si>
  <si>
    <t>01-3351-00-000-000</t>
  </si>
  <si>
    <t>NH Shared Revenue Block Grant</t>
  </si>
  <si>
    <t>01-3352-00-000-000</t>
  </si>
  <si>
    <t>NH Rooms &amp; Meals</t>
  </si>
  <si>
    <t>01-3353-00-000-000</t>
  </si>
  <si>
    <t>NH Highway Block Grant</t>
  </si>
  <si>
    <t>01-3359-00-000-000</t>
  </si>
  <si>
    <t>NH Railroad Tax</t>
  </si>
  <si>
    <t>01-3401-71-000-000</t>
  </si>
  <si>
    <t>Town Office Fees</t>
  </si>
  <si>
    <t>01-3401-73-000-000</t>
  </si>
  <si>
    <t>Police Department Revenue</t>
  </si>
  <si>
    <t>01-3401-74-000-000</t>
  </si>
  <si>
    <t>Fire Department Revenue</t>
  </si>
  <si>
    <t>01-3401-76-000-000</t>
  </si>
  <si>
    <t>Recycling/Solid Waste Dept Revenue</t>
  </si>
  <si>
    <t>01-3401-77-000-000</t>
  </si>
  <si>
    <t>Parks &amp; Recreation Revenue</t>
  </si>
  <si>
    <t>01-3401-78-000-000</t>
  </si>
  <si>
    <t>Library Revenue</t>
  </si>
  <si>
    <t>01-3401-81-000-000</t>
  </si>
  <si>
    <t>Cemetery Revenue</t>
  </si>
  <si>
    <t>01-3401-83-000-000</t>
  </si>
  <si>
    <t>Water Board Revenue</t>
  </si>
  <si>
    <t>01-3410-00-000-000</t>
  </si>
  <si>
    <t>Special Detail Revenue</t>
  </si>
  <si>
    <t>01-3501-00-000-000</t>
  </si>
  <si>
    <t>Sale of Town Property</t>
  </si>
  <si>
    <t>01-3502-00-000-000</t>
  </si>
  <si>
    <t>Interest on Investments</t>
  </si>
  <si>
    <t>01-3503-00-000-000</t>
  </si>
  <si>
    <t>Rental of Town  Property</t>
  </si>
  <si>
    <t>01-3503-91-000-000</t>
  </si>
  <si>
    <t>Rental Madbury Rd Station</t>
  </si>
  <si>
    <t>01-3504-00-000-000</t>
  </si>
  <si>
    <t>Returned Check Fee</t>
  </si>
  <si>
    <t>01-3506-00-000-000</t>
  </si>
  <si>
    <t>Insurance Reimbursements</t>
  </si>
  <si>
    <t>01-3507-48-000-000</t>
  </si>
  <si>
    <t>Wentworth Family Trust Gift</t>
  </si>
  <si>
    <t>01-3508-71-000-000</t>
  </si>
  <si>
    <t>01-3508-73-000-000</t>
  </si>
  <si>
    <t>Donations - Police</t>
  </si>
  <si>
    <t>01-3508-74-000-000</t>
  </si>
  <si>
    <t>Donations - Fire Department</t>
  </si>
  <si>
    <t>01-3508-77-000-000</t>
  </si>
  <si>
    <t>Donations - Prk&amp;Rec</t>
  </si>
  <si>
    <t>01-3508-78-000-000</t>
  </si>
  <si>
    <t>Donations - Library</t>
  </si>
  <si>
    <t>01-3509-00-000-000</t>
  </si>
  <si>
    <t>Welfare Reimbursements</t>
  </si>
  <si>
    <t>01-3510-00-000-000</t>
  </si>
  <si>
    <t>NH Reimbursements</t>
  </si>
  <si>
    <t>01-3511-00-000-000</t>
  </si>
  <si>
    <t>Other Reimbursements/Contributions</t>
  </si>
  <si>
    <t>01-3633-00-000-000</t>
  </si>
  <si>
    <t>NH Dept of Safety Grant</t>
  </si>
  <si>
    <t>01-3911-00-000-000</t>
  </si>
  <si>
    <t>Transfers from General Fund</t>
  </si>
  <si>
    <t>01-3912-00-000-000</t>
  </si>
  <si>
    <t>Transfers from Special Revenue Fund</t>
  </si>
  <si>
    <t>01-3913-00-000-000</t>
  </si>
  <si>
    <t>Transfers from Capital Project Fund</t>
  </si>
  <si>
    <t>01-3915-00-000-000</t>
  </si>
  <si>
    <t>Transfers from Capital Reserve held in Trust</t>
  </si>
  <si>
    <t>from GL to reconcile</t>
  </si>
  <si>
    <t>note: NonProperty Tax Revenue</t>
  </si>
  <si>
    <t>Revised</t>
  </si>
  <si>
    <t>MS-434-R</t>
  </si>
  <si>
    <t>TOTAL OPERATIONAL</t>
  </si>
  <si>
    <t>GRAND TOTAL APPROPRIATIONS / EXPENSES</t>
  </si>
  <si>
    <t>Other Taxes</t>
  </si>
  <si>
    <t>Interest and Penalities</t>
  </si>
  <si>
    <t>Motor Vehicle Reg.</t>
  </si>
  <si>
    <t>Licenses &amp; Permits</t>
  </si>
  <si>
    <t>Charges for Services</t>
  </si>
  <si>
    <t>Reimbursements &amp; Donations</t>
  </si>
  <si>
    <t>Intragovernmental</t>
  </si>
  <si>
    <t>OTHER REVENUE</t>
  </si>
  <si>
    <t>Property Tax</t>
  </si>
  <si>
    <t>TOTAL TOWN REVENUE</t>
  </si>
  <si>
    <t xml:space="preserve"> ü</t>
  </si>
  <si>
    <t>01-4130-00-340-new</t>
  </si>
  <si>
    <t>Exec: Internet Service</t>
  </si>
  <si>
    <r>
      <t xml:space="preserve">Donations - Administrative  </t>
    </r>
    <r>
      <rPr>
        <i/>
        <sz val="12"/>
        <color theme="1"/>
        <rFont val="Times New Roman"/>
        <family val="1"/>
      </rPr>
      <t>(comcast)</t>
    </r>
  </si>
  <si>
    <t>proposed use of Fund Balance to be deposited to Cptl Rsrv within 10 days of Town Meeting</t>
  </si>
  <si>
    <t>Agnc: Other(ReadyRides &amp; Haven)</t>
  </si>
  <si>
    <t>Revenue Estimates</t>
  </si>
  <si>
    <t>Appropriations</t>
  </si>
  <si>
    <t>2018</t>
  </si>
  <si>
    <t>PD: Medical Services</t>
  </si>
  <si>
    <t>Capital Reserve - Fire Communication System</t>
  </si>
  <si>
    <t>Capital Reserve - CPA Audit</t>
  </si>
  <si>
    <t>NHMA wage and benefit survey would indicate and average hourly rate of $30 this estim used 10 hours a week at that rate</t>
  </si>
  <si>
    <t xml:space="preserve">Adopted </t>
  </si>
  <si>
    <t>level funded plus $16,000 as indicated in the CIP Fire Communication System project for mobile and portable radios replacement</t>
  </si>
  <si>
    <t>01-4550-00-291-000</t>
  </si>
  <si>
    <t>Libr: Mileage</t>
  </si>
  <si>
    <t>01-4808-59-630-000</t>
  </si>
  <si>
    <t>WFamT:MCC PropReprs</t>
  </si>
  <si>
    <t>01-4153-00-630-000</t>
  </si>
  <si>
    <t>Legl: Prop Reprs&amp;Maint</t>
  </si>
  <si>
    <t>01-4808-57-342-000</t>
  </si>
  <si>
    <t>WFamT:HistSoc-Consult</t>
  </si>
  <si>
    <t>01-4808-57-550-000</t>
  </si>
  <si>
    <t>WFamT:HistSoc-Printing</t>
  </si>
  <si>
    <t>01-4808-71-570-000</t>
  </si>
  <si>
    <t>WFamT:Admin-Patriotic</t>
  </si>
  <si>
    <t>01-4808-71-750-000</t>
  </si>
  <si>
    <t>WFamT:Admin-Furniture&amp;Fixtures</t>
  </si>
  <si>
    <t>01-4808-78-750-000</t>
  </si>
  <si>
    <t>WFamT:Lib-Furn&amp;Fixtures</t>
  </si>
  <si>
    <t>2019</t>
  </si>
  <si>
    <t>01-4192-00-391-000</t>
  </si>
  <si>
    <t>ZBA: Consulting Expense</t>
  </si>
  <si>
    <t>01-4210-00-123-000</t>
  </si>
  <si>
    <t>PD: Wages - IT</t>
  </si>
  <si>
    <t>01-4210-00-141-000</t>
  </si>
  <si>
    <t>01-4210-00-360-000</t>
  </si>
  <si>
    <t>PD: Custodial Services</t>
  </si>
  <si>
    <t>01-4210-00-611-000</t>
  </si>
  <si>
    <t>PD: Meals/Food</t>
  </si>
  <si>
    <t>01-4810-73-640-000</t>
  </si>
  <si>
    <t>Use of Donations Police- supplies</t>
  </si>
  <si>
    <r>
      <t xml:space="preserve">Trnsfr to CaptlPrj- Roselawn'09 </t>
    </r>
    <r>
      <rPr>
        <sz val="12"/>
        <color rgb="FF7030A0"/>
        <rFont val="Times New Roman"/>
        <family val="1"/>
      </rPr>
      <t xml:space="preserve"> </t>
    </r>
  </si>
  <si>
    <t>Contingency Fund</t>
  </si>
  <si>
    <t>Capital Outlay -Veh/Eqp &amp; Contingency</t>
  </si>
  <si>
    <t>01-4210-00-124-001</t>
  </si>
  <si>
    <t>PD: Wages - Town Detail</t>
  </si>
  <si>
    <t>01-4900-71-000-new</t>
  </si>
  <si>
    <t>Consider warrant article allowing this under RSA 31:98 to meet unanticipated expenses that may arise during the year</t>
  </si>
  <si>
    <t>2020</t>
  </si>
  <si>
    <t>01-4130-00-123-000</t>
  </si>
  <si>
    <t>Exec: Wage - IT / Computer Tech</t>
  </si>
  <si>
    <t>01-4150-00-611-000</t>
  </si>
  <si>
    <t>Fncl: Meals/Food</t>
  </si>
  <si>
    <t>01-4194-84-115-000</t>
  </si>
  <si>
    <t>01-4194-84-410-000</t>
  </si>
  <si>
    <t>01-4194-84-411-000</t>
  </si>
  <si>
    <t>01-4194-84-630-000</t>
  </si>
  <si>
    <t>01-4194-84-664-000</t>
  </si>
  <si>
    <t>01-4194-84-740-000</t>
  </si>
  <si>
    <t>4194-84</t>
  </si>
  <si>
    <t>01-4210-00-391-000</t>
  </si>
  <si>
    <t>01-4220-00-352-000</t>
  </si>
  <si>
    <t>Fire: Medical Expenses</t>
  </si>
  <si>
    <t>01-4520-00-679-000</t>
  </si>
  <si>
    <t>PrkRec: Programs</t>
  </si>
  <si>
    <t>01-4710-00-982-000</t>
  </si>
  <si>
    <t>Debt: Option Buyout</t>
  </si>
  <si>
    <t>01-4913-78-720-513</t>
  </si>
  <si>
    <t>Trnsfr to CptlPrj - LibBldg from Friends Donations</t>
  </si>
  <si>
    <t>01-4913-00-731-521</t>
  </si>
  <si>
    <t>Trnsfr to CptlPrj - Nute Bridge</t>
  </si>
  <si>
    <t>01-4915-00-962-999</t>
  </si>
  <si>
    <t>CptlRsrv from FundBalance - Purch Property/Easemnt</t>
  </si>
  <si>
    <t>01-4915-00-964-999</t>
  </si>
  <si>
    <t>CptlRsrv from FundBalance - Library Bldg</t>
  </si>
  <si>
    <t>01-4915-00-974-000</t>
  </si>
  <si>
    <t>Capital Rserve - Town Maintenance Shed</t>
  </si>
  <si>
    <t>01-4915-00-972-000</t>
  </si>
  <si>
    <t>01-4915-00-973-000</t>
  </si>
  <si>
    <t>PD: Clerical Overtime</t>
  </si>
  <si>
    <t>letter from UNH dated 7/9/2019 talked about new formula and info being available in september what happened with that</t>
  </si>
  <si>
    <r>
      <t>01-4520-00-</t>
    </r>
    <r>
      <rPr>
        <i/>
        <sz val="11"/>
        <color theme="3"/>
        <rFont val="Times New Roman"/>
        <family val="1"/>
      </rPr>
      <t>361-new</t>
    </r>
  </si>
  <si>
    <t>PrkRec: Snow Removal</t>
  </si>
  <si>
    <t>includes $5000 one time expense for shelter at transfer station</t>
  </si>
  <si>
    <t>Trnsfr to HicksHill/Fire System Project</t>
  </si>
  <si>
    <r>
      <t>01-4913-00-</t>
    </r>
    <r>
      <rPr>
        <i/>
        <sz val="11"/>
        <color theme="4"/>
        <rFont val="Times New Roman"/>
        <family val="1"/>
      </rPr>
      <t>new</t>
    </r>
  </si>
  <si>
    <t xml:space="preserve">Bldg: Wages - Supervisor Admin </t>
  </si>
  <si>
    <t>Bldg-9 TownHallRd: Wages-Custodian</t>
  </si>
  <si>
    <t>Bldg-9 TownHallRd: Prop Repairs &amp; Maintenance</t>
  </si>
  <si>
    <t>Bldg-9 TownHallRd: Equipment Repairs &amp; Maintenance</t>
  </si>
  <si>
    <t>Bldg-9 TownHallRd:Equip&amp; Machinery</t>
  </si>
  <si>
    <r>
      <t>Bldg-</t>
    </r>
    <r>
      <rPr>
        <i/>
        <strike/>
        <sz val="11"/>
        <color rgb="FF0070C0"/>
        <rFont val="Times New Roman"/>
        <family val="1"/>
      </rPr>
      <t>Library</t>
    </r>
    <r>
      <rPr>
        <i/>
        <sz val="11"/>
        <color rgb="FF0070C0"/>
        <rFont val="Times New Roman"/>
        <family val="1"/>
      </rPr>
      <t xml:space="preserve"> 9 TownHall Road</t>
    </r>
  </si>
  <si>
    <t>Bldg-11 TownHallRd: Wages-Custodian</t>
  </si>
  <si>
    <t>Bldg-11 TownHallRd: Electricity</t>
  </si>
  <si>
    <t>Bldg-11 TownHallRd: Heat &amp; Oil</t>
  </si>
  <si>
    <t>Bldg-11 TownHallRd: Prop Repairs &amp;Maintenance</t>
  </si>
  <si>
    <t>Bldg-11 TownHallRd: Equipment Repairs</t>
  </si>
  <si>
    <t>Bldg-11 TownHallRd: Equip &amp; Machinery</t>
  </si>
  <si>
    <r>
      <t xml:space="preserve">Bldg-11 TownHall Road </t>
    </r>
    <r>
      <rPr>
        <i/>
        <sz val="9"/>
        <color rgb="FF0070C0"/>
        <rFont val="Times New Roman"/>
        <family val="1"/>
      </rPr>
      <t>(new Library Bldg)</t>
    </r>
  </si>
  <si>
    <t xml:space="preserve">2020 reclassed  Bunker clothing here </t>
  </si>
  <si>
    <t>includes new lease of 9Town Hall Rd (12mths@716)</t>
  </si>
  <si>
    <t>01-4903-78-999-513</t>
  </si>
  <si>
    <t>CptlOutlay:LibBldg-FB Restricted Use</t>
  </si>
  <si>
    <r>
      <t>01-4194-00-113-</t>
    </r>
    <r>
      <rPr>
        <sz val="11"/>
        <color theme="3"/>
        <rFont val="Times New Roman"/>
        <family val="1"/>
      </rPr>
      <t>new</t>
    </r>
  </si>
  <si>
    <t>Bldg-9 TownHallRd: Electricity</t>
  </si>
  <si>
    <r>
      <t>01-4194-78-410-</t>
    </r>
    <r>
      <rPr>
        <i/>
        <sz val="11"/>
        <color theme="3"/>
        <rFont val="Times New Roman"/>
        <family val="1"/>
      </rPr>
      <t>new</t>
    </r>
  </si>
  <si>
    <t>amount paid will be billed to orya</t>
  </si>
  <si>
    <t>Libr: Water Testing</t>
  </si>
  <si>
    <t>2021</t>
  </si>
  <si>
    <t>Fncl: Elected Salary -  Deputy Treasurer</t>
  </si>
  <si>
    <t>includes Strafford Regional Planning Commission dues 2017=2075.83 to 2018=2139.96 to 2019=2215 to 2020=2277.92 to 2021=2302.87</t>
  </si>
  <si>
    <t>01-4194-00-731-000</t>
  </si>
  <si>
    <t>Bldg: Other Improvements</t>
  </si>
  <si>
    <t>01-4194-00-999-000</t>
  </si>
  <si>
    <t>01-4195-00-391-000</t>
  </si>
  <si>
    <t>Cem: Outside Services</t>
  </si>
  <si>
    <t>01-4210-00-999-000</t>
  </si>
  <si>
    <t>01-4220-00-683-000</t>
  </si>
  <si>
    <t>Fire: Protective Gear</t>
  </si>
  <si>
    <t>01-4220-00-999-000</t>
  </si>
  <si>
    <t>01-4290-00-179-000</t>
  </si>
  <si>
    <t>EM: Wages-COVID19</t>
  </si>
  <si>
    <t>EM: COVID19 Supplies</t>
  </si>
  <si>
    <t>01-4323-00-999-000</t>
  </si>
  <si>
    <t>01-4324-00-179-000</t>
  </si>
  <si>
    <t>SWDspl: Wages-COVID19 Leave</t>
  </si>
  <si>
    <t>01-4324-00-999-000</t>
  </si>
  <si>
    <t>01-4324-00-391-000</t>
  </si>
  <si>
    <t>SWDspl: Consulting</t>
  </si>
  <si>
    <t>01-4329-00-999-000</t>
  </si>
  <si>
    <t>01-4550-00-179-000</t>
  </si>
  <si>
    <t>Lib: Wages-COVID19 Leave</t>
  </si>
  <si>
    <r>
      <t>01-4550-00-412-</t>
    </r>
    <r>
      <rPr>
        <i/>
        <sz val="11"/>
        <color theme="3"/>
        <rFont val="Times New Roman"/>
        <family val="1"/>
      </rPr>
      <t>000</t>
    </r>
  </si>
  <si>
    <t>01-4550-00-999-000</t>
  </si>
  <si>
    <t>01-4808-71-731-000</t>
  </si>
  <si>
    <t>WFamT:Admin-Other Improvs</t>
  </si>
  <si>
    <t>01-4915-00-975-000</t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</si>
  <si>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-135-000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</si>
  <si>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-113-000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</si>
  <si>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-114-000</t>
    </r>
  </si>
  <si>
    <r>
      <rPr>
        <b/>
        <sz val="12"/>
        <color rgb="FF00B050"/>
        <rFont val="Times New Roman"/>
        <family val="1"/>
      </rPr>
      <t>Acct</t>
    </r>
    <r>
      <rPr>
        <sz val="12"/>
        <color theme="1"/>
        <rFont val="Times New Roman"/>
        <family val="1"/>
      </rPr>
      <t>: Wages - General Personnel</t>
    </r>
  </si>
  <si>
    <r>
      <t>01-4150-</t>
    </r>
    <r>
      <rPr>
        <b/>
        <sz val="11"/>
        <color rgb="FF00B050"/>
        <rFont val="Times New Roman"/>
        <family val="1"/>
      </rPr>
      <t>02</t>
    </r>
    <r>
      <rPr>
        <sz val="11"/>
        <color theme="1"/>
        <rFont val="Times New Roman"/>
        <family val="1"/>
      </rPr>
      <t>-115-000</t>
    </r>
  </si>
  <si>
    <r>
      <rPr>
        <b/>
        <sz val="12"/>
        <color rgb="FF00B050"/>
        <rFont val="Times New Roman"/>
        <family val="1"/>
      </rPr>
      <t>Acct</t>
    </r>
    <r>
      <rPr>
        <sz val="12"/>
        <color theme="1"/>
        <rFont val="Times New Roman"/>
        <family val="1"/>
      </rPr>
      <t>: Elected Salary -  Deputy Treasurer</t>
    </r>
  </si>
  <si>
    <r>
      <t>01-4150-</t>
    </r>
    <r>
      <rPr>
        <b/>
        <sz val="11"/>
        <color rgb="FF00B050"/>
        <rFont val="Times New Roman"/>
        <family val="1"/>
      </rPr>
      <t>02</t>
    </r>
    <r>
      <rPr>
        <sz val="11"/>
        <color theme="1"/>
        <rFont val="Times New Roman"/>
        <family val="1"/>
      </rPr>
      <t>-136-000</t>
    </r>
  </si>
  <si>
    <r>
      <rPr>
        <b/>
        <sz val="12"/>
        <color rgb="FF00B050"/>
        <rFont val="Times New Roman"/>
        <family val="1"/>
      </rPr>
      <t>Acct</t>
    </r>
    <r>
      <rPr>
        <sz val="12"/>
        <color theme="1"/>
        <rFont val="Times New Roman"/>
        <family val="1"/>
      </rPr>
      <t>: Elected Salary - Treasurer</t>
    </r>
  </si>
  <si>
    <r>
      <t>01-4150-</t>
    </r>
    <r>
      <rPr>
        <b/>
        <sz val="11"/>
        <color rgb="FF00B050"/>
        <rFont val="Times New Roman"/>
        <family val="1"/>
      </rPr>
      <t>02</t>
    </r>
    <r>
      <rPr>
        <sz val="11"/>
        <color theme="1"/>
        <rFont val="Times New Roman"/>
        <family val="1"/>
      </rPr>
      <t>-137-000</t>
    </r>
  </si>
  <si>
    <r>
      <rPr>
        <b/>
        <sz val="12"/>
        <color rgb="FF00B050"/>
        <rFont val="Times New Roman"/>
        <family val="1"/>
      </rPr>
      <t>Acct</t>
    </r>
    <r>
      <rPr>
        <sz val="12"/>
        <color theme="1"/>
        <rFont val="Times New Roman"/>
        <family val="1"/>
      </rPr>
      <t>: Elected Salary - Auditors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</si>
  <si>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-291-000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</si>
  <si>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-292-000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</si>
  <si>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-322-000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</si>
  <si>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-342-000</t>
    </r>
  </si>
  <si>
    <r>
      <t>01-4150-</t>
    </r>
    <r>
      <rPr>
        <b/>
        <sz val="11"/>
        <color rgb="FF00B050"/>
        <rFont val="Times New Roman"/>
        <family val="1"/>
      </rPr>
      <t>02</t>
    </r>
    <r>
      <rPr>
        <sz val="11"/>
        <color theme="1"/>
        <rFont val="Times New Roman"/>
        <family val="1"/>
      </rPr>
      <t>-342-000</t>
    </r>
  </si>
  <si>
    <r>
      <rPr>
        <b/>
        <sz val="12"/>
        <color rgb="FF00B050"/>
        <rFont val="Times New Roman"/>
        <family val="1"/>
      </rPr>
      <t>Acct</t>
    </r>
    <r>
      <rPr>
        <sz val="12"/>
        <color theme="1"/>
        <rFont val="Times New Roman"/>
        <family val="1"/>
      </rPr>
      <t>: Software / Tech Support</t>
    </r>
  </si>
  <si>
    <r>
      <t>01-4150-</t>
    </r>
    <r>
      <rPr>
        <sz val="11"/>
        <rFont val="Times New Roman"/>
        <family val="1"/>
      </rPr>
      <t>00</t>
    </r>
    <r>
      <rPr>
        <sz val="11"/>
        <color theme="1"/>
        <rFont val="Times New Roman"/>
        <family val="1"/>
      </rPr>
      <t>-346-000</t>
    </r>
  </si>
  <si>
    <r>
      <t>01-4150-</t>
    </r>
    <r>
      <rPr>
        <b/>
        <sz val="11"/>
        <color theme="9" tint="-0.249977111117893"/>
        <rFont val="Times New Roman"/>
        <family val="1"/>
      </rPr>
      <t>03</t>
    </r>
    <r>
      <rPr>
        <sz val="11"/>
        <color theme="1"/>
        <rFont val="Times New Roman"/>
        <family val="1"/>
      </rPr>
      <t>-346-000</t>
    </r>
  </si>
  <si>
    <r>
      <t>01-4150-</t>
    </r>
    <r>
      <rPr>
        <b/>
        <sz val="11"/>
        <color rgb="FF00B050"/>
        <rFont val="Times New Roman"/>
        <family val="1"/>
      </rPr>
      <t>02</t>
    </r>
    <r>
      <rPr>
        <sz val="11"/>
        <color theme="1"/>
        <rFont val="Times New Roman"/>
        <family val="1"/>
      </rPr>
      <t>-391-000</t>
    </r>
  </si>
  <si>
    <r>
      <rPr>
        <b/>
        <sz val="12"/>
        <color rgb="FF00B050"/>
        <rFont val="Times New Roman"/>
        <family val="1"/>
      </rPr>
      <t>Acct</t>
    </r>
    <r>
      <rPr>
        <sz val="12"/>
        <color theme="1"/>
        <rFont val="Times New Roman"/>
        <family val="1"/>
      </rPr>
      <t>: Consulting Services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</si>
  <si>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-550-000</t>
    </r>
  </si>
  <si>
    <r>
      <t>01-4150-</t>
    </r>
    <r>
      <rPr>
        <b/>
        <sz val="11"/>
        <color rgb="FF00B050"/>
        <rFont val="Times New Roman"/>
        <family val="1"/>
      </rPr>
      <t>02</t>
    </r>
    <r>
      <rPr>
        <sz val="11"/>
        <color theme="1"/>
        <rFont val="Times New Roman"/>
        <family val="1"/>
      </rPr>
      <t>-550-000</t>
    </r>
  </si>
  <si>
    <r>
      <rPr>
        <b/>
        <sz val="12"/>
        <color rgb="FF00B050"/>
        <rFont val="Times New Roman"/>
        <family val="1"/>
      </rPr>
      <t>Acct</t>
    </r>
    <r>
      <rPr>
        <sz val="12"/>
        <color theme="1"/>
        <rFont val="Times New Roman"/>
        <family val="1"/>
      </rPr>
      <t>: Printing &amp; Publications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</si>
  <si>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Wages - Clerical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</si>
  <si>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E.Salary - Town Clerk / Tax Collector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</si>
  <si>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Mileage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</si>
  <si>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Training/Tuition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</si>
  <si>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Deed Filing Fees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</si>
  <si>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Software / Tech Support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</si>
  <si>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Printing &amp; Publications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</si>
  <si>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-560-000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</si>
  <si>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Conferences &amp; Association Dues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</si>
  <si>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-611-000</t>
    </r>
  </si>
  <si>
    <r>
      <rPr>
        <b/>
        <sz val="10"/>
        <color rgb="FF00B0F0"/>
        <rFont val="Times New Roman"/>
        <family val="1"/>
      </rPr>
      <t>TcTx</t>
    </r>
    <r>
      <rPr>
        <sz val="10"/>
        <color theme="1"/>
        <rFont val="Times New Roman"/>
        <family val="1"/>
      </rPr>
      <t>: Meals/Food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</si>
  <si>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-620-000</t>
    </r>
  </si>
  <si>
    <r>
      <t>01-4150-</t>
    </r>
    <r>
      <rPr>
        <b/>
        <sz val="11"/>
        <color rgb="FF00B050"/>
        <rFont val="Times New Roman"/>
        <family val="1"/>
      </rPr>
      <t>02</t>
    </r>
    <r>
      <rPr>
        <sz val="11"/>
        <color theme="1"/>
        <rFont val="Times New Roman"/>
        <family val="1"/>
      </rPr>
      <t>-620-000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</si>
  <si>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Office Supplies</t>
    </r>
  </si>
  <si>
    <r>
      <rPr>
        <b/>
        <sz val="12"/>
        <color rgb="FF00B050"/>
        <rFont val="Times New Roman"/>
        <family val="1"/>
      </rPr>
      <t>Acct</t>
    </r>
    <r>
      <rPr>
        <sz val="12"/>
        <color theme="1"/>
        <rFont val="Times New Roman"/>
        <family val="1"/>
      </rPr>
      <t>: Office Supplies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</si>
  <si>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-625-000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</si>
  <si>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Postage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</si>
  <si>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-690-000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</si>
  <si>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-750-000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</si>
  <si>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-751-000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</si>
  <si>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Overage/Underages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</si>
  <si>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Office Furniture &amp; Fixtures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</si>
  <si>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Office Equipment</t>
    </r>
  </si>
  <si>
    <r>
      <t>01-4150-</t>
    </r>
    <r>
      <rPr>
        <b/>
        <sz val="11"/>
        <color rgb="FF00B0F0"/>
        <rFont val="Times New Roman"/>
        <family val="1"/>
      </rPr>
      <t>01</t>
    </r>
    <r>
      <rPr>
        <sz val="11"/>
        <color theme="1"/>
        <rFont val="Times New Roman"/>
        <family val="1"/>
      </rPr>
      <t>-820-000</t>
    </r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</si>
  <si>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Refunds</t>
    </r>
  </si>
  <si>
    <r>
      <t>01-4150-</t>
    </r>
    <r>
      <rPr>
        <b/>
        <sz val="11"/>
        <color rgb="FF00B050"/>
        <rFont val="Times New Roman"/>
        <family val="1"/>
      </rPr>
      <t>02</t>
    </r>
    <r>
      <rPr>
        <sz val="11"/>
        <color theme="1"/>
        <rFont val="Times New Roman"/>
        <family val="1"/>
      </rPr>
      <t>-751-000</t>
    </r>
  </si>
  <si>
    <r>
      <rPr>
        <b/>
        <sz val="12"/>
        <color rgb="FF00B050"/>
        <rFont val="Times New Roman"/>
        <family val="1"/>
      </rPr>
      <t>Acct</t>
    </r>
    <r>
      <rPr>
        <sz val="12"/>
        <color theme="1"/>
        <rFont val="Times New Roman"/>
        <family val="1"/>
      </rPr>
      <t>: Office Equipment</t>
    </r>
  </si>
  <si>
    <t>01-4140-00-132-000</t>
  </si>
  <si>
    <t>01-4140-00-133-000</t>
  </si>
  <si>
    <t>for history prior to 2021 see department #4130</t>
  </si>
  <si>
    <t>see dept#4140</t>
  </si>
  <si>
    <t>01-4140-00-342-000</t>
  </si>
  <si>
    <t>Elec: Software / Tech Support</t>
  </si>
  <si>
    <t xml:space="preserve">hours include 1 Saturday in April + 7 months 8 hour Saturdays twice a month + 7 months once a month 4 hour Wednesdays +64 hours training/maintenance/management time </t>
  </si>
  <si>
    <t xml:space="preserve">current rate plus 50% 10500/8*12*50%  </t>
  </si>
  <si>
    <t>this is all beaver dam removal on Kelly, Evans and Cherry by Granite State Wildlife Services and AJ</t>
  </si>
  <si>
    <t>approximate current balance $0  Closed</t>
  </si>
  <si>
    <t>Fncl subtotal</t>
  </si>
  <si>
    <t>4150-00</t>
  </si>
  <si>
    <t>4150-01</t>
  </si>
  <si>
    <t>TcTx subtotal</t>
  </si>
  <si>
    <t>4150-02</t>
  </si>
  <si>
    <t>Acct subtotal</t>
  </si>
  <si>
    <t>4150-03</t>
  </si>
  <si>
    <t>IT subtotal</t>
  </si>
  <si>
    <t>new contract increases the CA amount paid but does away with the DV costs year 2-4 previously taken from capital reserve reducing that annual approp by $5000</t>
  </si>
  <si>
    <t>preparation of cremation sites directly offset by revenue; has been an issue in maintenance line last couple years</t>
  </si>
  <si>
    <t>Fire: Wages- Call Firefighters</t>
  </si>
  <si>
    <t>assistant 8 days of 8 hours &amp; 12hrs training at $15 + backup 12hrs trained at $17</t>
  </si>
  <si>
    <r>
      <rPr>
        <b/>
        <sz val="12"/>
        <color rgb="FF00B0F0"/>
        <rFont val="Times New Roman"/>
        <family val="1"/>
      </rPr>
      <t>TcTx</t>
    </r>
    <r>
      <rPr>
        <sz val="12"/>
        <color theme="1"/>
        <rFont val="Times New Roman"/>
        <family val="1"/>
      </rPr>
      <t>: Wages - Deputy TC/TC</t>
    </r>
  </si>
  <si>
    <t>new</t>
  </si>
  <si>
    <t>01-4808-81-731-000</t>
  </si>
  <si>
    <t>WFamT:Cem-OtherImprovs</t>
  </si>
  <si>
    <t>2017 budget includes 130,000 to LibraryCR; actual reflects establish the Allowances for the Unavailable Resources of Elderly Deferral and General Assistance Liens…….. 2018 includes 256,138 from closure of PurchProp.EasemCR</t>
  </si>
  <si>
    <t>01-3647-00-000-000</t>
  </si>
  <si>
    <t>NH COVID CARE Funds</t>
  </si>
  <si>
    <t>approximate current balance $177,372</t>
  </si>
  <si>
    <t>approximate current balance $24,461</t>
  </si>
  <si>
    <t>approximate current balance $87,204</t>
  </si>
  <si>
    <t>approximate current balance $18,294</t>
  </si>
  <si>
    <t>01-4140-00-550-000</t>
  </si>
  <si>
    <t>Elec: Printing</t>
  </si>
  <si>
    <t>01-4153-00-999-000</t>
  </si>
  <si>
    <t>Note:Budget Transfer Account</t>
  </si>
  <si>
    <t>YTD thru</t>
  </si>
  <si>
    <t>2022</t>
  </si>
  <si>
    <t>01-4220-00-154-000</t>
  </si>
  <si>
    <t>01-4220-00-340-000</t>
  </si>
  <si>
    <t>Fire: Internet Service</t>
  </si>
  <si>
    <t>01-4240-00-999-000</t>
  </si>
  <si>
    <t>new snow contract signed for 2021/2022 thru 2024/2025</t>
  </si>
  <si>
    <t>September</t>
  </si>
  <si>
    <t>approximate current balance $68,917</t>
  </si>
  <si>
    <t>to include outside service to clean town hall based on rate of $150 per month</t>
  </si>
  <si>
    <t>contrib summary level dated 10/15/2021 from Primex 3.6% increase</t>
  </si>
  <si>
    <t>contrib summary dated 10/15/2021 from Primex 9.0.% increase</t>
  </si>
  <si>
    <t>contrib summary dated 10/15/2021 from Primex 5.63% decrease</t>
  </si>
  <si>
    <t>comparative of surrounding departments completed  6% increase included in request will bring hourly rate from $35.55 to $37.69</t>
  </si>
  <si>
    <t>comparative of surrounding departments completed request incudes $2/hour increase for lt,sgt,patrol</t>
  </si>
  <si>
    <t>PD submitted request for $67,500 but discussions last year spoke of stepping this approp up to avoid issues when extra requests are received</t>
  </si>
  <si>
    <t>PD submitted request for $7,500 but discussions last year spoke of stepping this approp up to avoid issues when extra requests are received</t>
  </si>
  <si>
    <t>01-4411-00-112-000</t>
  </si>
  <si>
    <t>Hlth: Salary - Administrative</t>
  </si>
  <si>
    <t>letter 8/27/2021</t>
  </si>
  <si>
    <t>ready rides $0  no letter for 2022 (but included $500)+ haven $500  8/21/2021 + cornerstone vna $0 no letter + homeless cetner for strafford county $0 no letter + strafford nutrition and meals on wheels $ 1000 9/20/2021</t>
  </si>
  <si>
    <t>letter 9/27/2021</t>
  </si>
  <si>
    <t>Libr: Wages - Custodial</t>
  </si>
  <si>
    <t>01-4550-00-120-000</t>
  </si>
  <si>
    <t>approximate current balance $10,721</t>
  </si>
  <si>
    <t>approximate current balance $31,534</t>
  </si>
  <si>
    <t>approximate current balance $10,523</t>
  </si>
  <si>
    <t>approximate current balance $65,116</t>
  </si>
  <si>
    <t>approximate current balance $68,718</t>
  </si>
  <si>
    <t>approximate current balance $19,314</t>
  </si>
  <si>
    <t>01-3358-00-000-000</t>
  </si>
  <si>
    <t>NH Other State Funding</t>
  </si>
  <si>
    <t>01-3311-00-000-000</t>
  </si>
  <si>
    <t>Federal Funds</t>
  </si>
  <si>
    <t>approximate current balance $7387</t>
  </si>
  <si>
    <t>approximate current balance $120,020</t>
  </si>
  <si>
    <t>approximate current balance $36,708</t>
  </si>
  <si>
    <t>approximate current balance $70,016</t>
  </si>
  <si>
    <r>
      <t>01-4904-00-</t>
    </r>
    <r>
      <rPr>
        <i/>
        <sz val="11"/>
        <color theme="4"/>
        <rFont val="Times New Roman"/>
        <family val="1"/>
      </rPr>
      <t>new</t>
    </r>
  </si>
  <si>
    <t xml:space="preserve">CptlOutlay:  Solar Array #1 </t>
  </si>
  <si>
    <t>CptlOutlay:  Nute Road Repair &amp; Repave</t>
  </si>
  <si>
    <t>letter from McGregor dated 12/14/2021 talked of standard calc would be 7328 proposed new method 5961 ….. Bos 1/7/2022 mcgregor confirmed parties agreed to new rate structure</t>
  </si>
  <si>
    <t>01-4312-00-631-000</t>
  </si>
  <si>
    <t>Parking Lot: Repairs &amp; Maintenance</t>
  </si>
  <si>
    <t>Fed &amp; State Shared Revenues</t>
  </si>
  <si>
    <t>YTD as of</t>
  </si>
  <si>
    <r>
      <t>01-4915-00-</t>
    </r>
    <r>
      <rPr>
        <sz val="11"/>
        <color theme="4"/>
        <rFont val="Times New Roman"/>
        <family val="1"/>
      </rPr>
      <t>910-000</t>
    </r>
  </si>
  <si>
    <t xml:space="preserve">Capital Reserve - Information Technology </t>
  </si>
  <si>
    <t>01-4194-00-665-000</t>
  </si>
  <si>
    <t>Bldg: Vehicle Repairs &amp; Maintenance</t>
  </si>
  <si>
    <t>Department Requests &amp; Proposed for Budget 2023 Revenue</t>
  </si>
  <si>
    <t>Department Requests &amp; Proposed for Budget 2023</t>
  </si>
  <si>
    <t>Department Requests &amp; Proposed  for Budget 2023</t>
  </si>
  <si>
    <t xml:space="preserve">01-4222-00-391-new </t>
  </si>
  <si>
    <t>Interlocal Fire: Contracted Services</t>
  </si>
  <si>
    <t>Interlocal Fire</t>
  </si>
  <si>
    <t>Elec: Elected Salary - Moderator</t>
  </si>
  <si>
    <t>Elec: Elected Salary - Supr of Chklst</t>
  </si>
  <si>
    <t>there are 3 elections in 2022, there will be 2 election events in 2023 and the ballot machine will require programming, support and supplies</t>
  </si>
  <si>
    <t>Lamprey coop new model going in place WasteMngmt will be direct billing + annual op exp of $1400 started in 2020</t>
  </si>
  <si>
    <t xml:space="preserve">2023 will require monitoring of old landfill at transfer station to start 2 tests per year at 2 wells $850 each + $1200 for consult to report </t>
  </si>
  <si>
    <t>PD: Consulting (Testing) Services</t>
  </si>
  <si>
    <t>Aug 31st</t>
  </si>
  <si>
    <t>Solary Array Revenue</t>
  </si>
  <si>
    <t>email from orya 10/17/2022</t>
  </si>
  <si>
    <r>
      <t>01-4915-00-</t>
    </r>
    <r>
      <rPr>
        <sz val="11"/>
        <color theme="4"/>
        <rFont val="Times New Roman"/>
        <family val="1"/>
      </rPr>
      <t>911-000</t>
    </r>
  </si>
  <si>
    <t>Capital Reserve - Master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</si>
</sst>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i/>
      <sz val="11"/>
      <color rgb="FF0070C0"/>
      <name val="Times New Roman"/>
      <family val="1"/>
    </font>
    <font>
      <i/>
      <sz val="12"/>
      <color theme="1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i/>
      <sz val="10"/>
      <color theme="3" tint="0.39997558519241921"/>
      <name val="Times New Roman"/>
      <family val="1"/>
    </font>
    <font>
      <b/>
      <i/>
      <sz val="10"/>
      <color theme="3" tint="0.3999755851924192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rgb="FF0070C0"/>
      <name val="Times New Roman"/>
      <family val="1"/>
    </font>
    <font>
      <b/>
      <i/>
      <sz val="12"/>
      <color theme="3" tint="0.3999755851924192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2"/>
      <name val="Times New Roman"/>
      <family val="1"/>
    </font>
    <font>
      <i/>
      <sz val="10"/>
      <color theme="3" tint="0.59999389629810485"/>
      <name val="Calibri"/>
      <family val="2"/>
      <scheme val="minor"/>
    </font>
    <font>
      <i/>
      <sz val="10"/>
      <color theme="3" tint="0.59999389629810485"/>
      <name val="Times New Roman"/>
      <family val="1"/>
    </font>
    <font>
      <sz val="12"/>
      <color theme="3" tint="0.59999389629810485"/>
      <name val="Times New Roman"/>
      <family val="1"/>
    </font>
    <font>
      <i/>
      <sz val="12"/>
      <color theme="3" tint="0.59999389629810485"/>
      <name val="Times New Roman"/>
      <family val="1"/>
    </font>
    <font>
      <b/>
      <sz val="12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4"/>
      <name val="Times New Roman"/>
      <family val="1"/>
    </font>
    <font>
      <sz val="9"/>
      <color theme="1"/>
      <name val="Wingdings"/>
      <charset val="2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4"/>
      <color rgb="FF0070C0"/>
      <name val="Times New Roman"/>
      <family val="1"/>
    </font>
    <font>
      <sz val="12"/>
      <color rgb="FF7030A0"/>
      <name val="Times New Roman"/>
      <family val="1"/>
    </font>
    <font>
      <i/>
      <sz val="12"/>
      <color theme="3" tint="0.39997558519241921"/>
      <name val="Times New Roman"/>
      <family val="1"/>
    </font>
    <font>
      <b/>
      <i/>
      <sz val="12"/>
      <color rgb="FF7030A0"/>
      <name val="Times New Roman"/>
      <family val="1"/>
    </font>
    <font>
      <b/>
      <sz val="12"/>
      <color rgb="FF00B0F0"/>
      <name val="Times New Roman"/>
      <family val="1"/>
    </font>
    <font>
      <b/>
      <sz val="10"/>
      <color rgb="FF00B0F0"/>
      <name val="Times New Roman"/>
      <family val="1"/>
    </font>
    <font>
      <sz val="10"/>
      <name val="Arial"/>
      <family val="2"/>
    </font>
    <font>
      <i/>
      <sz val="12"/>
      <color rgb="FFFF0000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sz val="10"/>
      <color theme="3" tint="0.39997558519241921"/>
      <name val="Times New Roman"/>
      <family val="1"/>
    </font>
    <font>
      <sz val="11"/>
      <color theme="3" tint="0.39997558519241921"/>
      <name val="Times New Roman"/>
      <family val="1"/>
    </font>
    <font>
      <sz val="12"/>
      <color theme="3" tint="0.39997558519241921"/>
      <name val="Times New Roman"/>
      <family val="1"/>
    </font>
    <font>
      <i/>
      <sz val="11"/>
      <color theme="3" tint="0.39997558519241921"/>
      <name val="Times New Roman"/>
      <family val="1"/>
    </font>
    <font>
      <i/>
      <sz val="12"/>
      <color theme="4"/>
      <name val="Times New Roman"/>
      <family val="1"/>
    </font>
    <font>
      <i/>
      <sz val="12"/>
      <name val="Times New Roman"/>
      <family val="1"/>
    </font>
    <font>
      <i/>
      <sz val="10"/>
      <color theme="4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i/>
      <sz val="10"/>
      <color rgb="FF0070C0"/>
      <name val="Times New Roman"/>
      <family val="1"/>
    </font>
    <font>
      <i/>
      <strike/>
      <sz val="11"/>
      <color rgb="FF0070C0"/>
      <name val="Times New Roman"/>
      <family val="1"/>
    </font>
    <font>
      <i/>
      <sz val="9"/>
      <color rgb="FF0070C0"/>
      <name val="Times New Roman"/>
      <family val="1"/>
    </font>
    <font>
      <i/>
      <sz val="11"/>
      <color theme="3"/>
      <name val="Times New Roman"/>
      <family val="1"/>
    </font>
    <font>
      <i/>
      <sz val="12"/>
      <color theme="3"/>
      <name val="Times New Roman"/>
      <family val="1"/>
    </font>
    <font>
      <i/>
      <sz val="11"/>
      <color theme="4"/>
      <name val="Times New Roman"/>
      <family val="1"/>
    </font>
    <font>
      <sz val="11"/>
      <color theme="3"/>
      <name val="Times New Roman"/>
      <family val="1"/>
    </font>
    <font>
      <i/>
      <sz val="10"/>
      <name val="Times New Roman"/>
      <family val="1"/>
    </font>
    <font>
      <i/>
      <sz val="11"/>
      <name val="Calibri"/>
      <family val="2"/>
      <scheme val="minor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2"/>
      <color rgb="FF00B050"/>
      <name val="Times New Roman"/>
      <family val="1"/>
    </font>
    <font>
      <b/>
      <sz val="11"/>
      <color theme="9" tint="-0.249977111117893"/>
      <name val="Times New Roman"/>
      <family val="1"/>
    </font>
    <font>
      <i/>
      <sz val="11"/>
      <color rgb="FF00B0F0"/>
      <name val="Times New Roman"/>
      <family val="1"/>
    </font>
    <font>
      <i/>
      <sz val="11"/>
      <color rgb="FF00B050"/>
      <name val="Times New Roman"/>
      <family val="1"/>
    </font>
    <font>
      <i/>
      <sz val="11"/>
      <color theme="9" tint="-0.249977111117893"/>
      <name val="Times New Roman"/>
      <family val="1"/>
    </font>
    <font>
      <sz val="11"/>
      <color theme="4"/>
      <name val="Times New Roman"/>
      <family val="1"/>
    </font>
    <font>
      <b/>
      <u/>
      <sz val="9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0"/>
      <color theme="4"/>
      <name val="Times New Roman"/>
      <family val="1"/>
    </font>
    <font>
      <sz val="11"/>
      <color rgb="FFFF0000"/>
      <name val="Times New Roman"/>
      <family val="1"/>
    </font>
    <font>
      <sz val="12"/>
      <color rgb="FF0000FF"/>
      <name val="Times New Roman"/>
      <family val="1"/>
    </font>
    <font>
      <sz val="14"/>
      <color rgb="FF0000FF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2" applyNumberFormat="0" applyAlignment="0" applyProtection="0"/>
    <xf numFmtId="0" fontId="17" fillId="6" borderId="13" applyNumberFormat="0" applyAlignment="0" applyProtection="0"/>
    <xf numFmtId="0" fontId="18" fillId="6" borderId="12" applyNumberFormat="0" applyAlignment="0" applyProtection="0"/>
    <xf numFmtId="0" fontId="19" fillId="0" borderId="14" applyNumberFormat="0" applyFill="0" applyAlignment="0" applyProtection="0"/>
    <xf numFmtId="0" fontId="20" fillId="7" borderId="15" applyNumberFormat="0" applyAlignment="0" applyProtection="0"/>
    <xf numFmtId="0" fontId="21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44" fontId="55" fillId="0" borderId="0" applyFont="0" applyFill="0" applyBorder="0" applyAlignment="0" applyProtection="0"/>
  </cellStyleXfs>
  <cellXfs count="47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164" fontId="4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7" fillId="0" borderId="0" xfId="0" applyFont="1"/>
    <xf numFmtId="0" fontId="8" fillId="0" borderId="0" xfId="0" applyFont="1"/>
    <xf numFmtId="0" fontId="27" fillId="0" borderId="0" xfId="0" applyFont="1"/>
    <xf numFmtId="0" fontId="25" fillId="0" borderId="0" xfId="0" applyFont="1" applyAlignment="1">
      <alignment horizontal="right"/>
    </xf>
    <xf numFmtId="0" fontId="4" fillId="0" borderId="0" xfId="0" applyFont="1"/>
    <xf numFmtId="43" fontId="4" fillId="0" borderId="0" xfId="1" applyFont="1" applyBorder="1"/>
    <xf numFmtId="0" fontId="4" fillId="0" borderId="0" xfId="0" applyFont="1" applyBorder="1"/>
    <xf numFmtId="43" fontId="4" fillId="0" borderId="0" xfId="1" applyFont="1" applyFill="1" applyBorder="1"/>
    <xf numFmtId="0" fontId="5" fillId="0" borderId="0" xfId="0" applyFont="1" applyBorder="1"/>
    <xf numFmtId="0" fontId="8" fillId="0" borderId="0" xfId="0" applyFont="1" applyBorder="1"/>
    <xf numFmtId="0" fontId="4" fillId="0" borderId="0" xfId="0" applyFont="1" applyFill="1" applyBorder="1"/>
    <xf numFmtId="43" fontId="2" fillId="0" borderId="0" xfId="1" quotePrefix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25" fillId="0" borderId="0" xfId="0" applyFont="1" applyBorder="1"/>
    <xf numFmtId="43" fontId="25" fillId="0" borderId="0" xfId="1" applyFont="1" applyFill="1" applyBorder="1"/>
    <xf numFmtId="43" fontId="28" fillId="0" borderId="3" xfId="1" quotePrefix="1" applyFont="1" applyBorder="1" applyAlignment="1">
      <alignment horizontal="right"/>
    </xf>
    <xf numFmtId="43" fontId="28" fillId="0" borderId="0" xfId="1" quotePrefix="1" applyFont="1" applyBorder="1" applyAlignment="1">
      <alignment horizontal="right"/>
    </xf>
    <xf numFmtId="43" fontId="28" fillId="0" borderId="3" xfId="1" applyFont="1" applyBorder="1" applyAlignment="1">
      <alignment horizontal="right"/>
    </xf>
    <xf numFmtId="43" fontId="28" fillId="0" borderId="0" xfId="1" applyFont="1" applyBorder="1" applyAlignment="1">
      <alignment horizontal="right"/>
    </xf>
    <xf numFmtId="43" fontId="28" fillId="0" borderId="4" xfId="1" applyFont="1" applyBorder="1" applyAlignment="1">
      <alignment horizontal="right"/>
    </xf>
    <xf numFmtId="43" fontId="29" fillId="0" borderId="3" xfId="1" applyFont="1" applyBorder="1" applyAlignment="1">
      <alignment horizontal="right"/>
    </xf>
    <xf numFmtId="43" fontId="29" fillId="0" borderId="0" xfId="1" applyFont="1" applyBorder="1" applyAlignment="1">
      <alignment horizontal="right"/>
    </xf>
    <xf numFmtId="43" fontId="7" fillId="0" borderId="3" xfId="1" applyFont="1" applyBorder="1"/>
    <xf numFmtId="43" fontId="7" fillId="0" borderId="0" xfId="1" applyFont="1" applyBorder="1"/>
    <xf numFmtId="43" fontId="25" fillId="0" borderId="3" xfId="0" applyNumberFormat="1" applyFont="1" applyBorder="1"/>
    <xf numFmtId="0" fontId="31" fillId="0" borderId="0" xfId="0" applyFont="1" applyFill="1"/>
    <xf numFmtId="0" fontId="31" fillId="0" borderId="0" xfId="0" applyFont="1" applyFill="1" applyAlignment="1">
      <alignment horizontal="right"/>
    </xf>
    <xf numFmtId="43" fontId="31" fillId="0" borderId="0" xfId="1" applyFont="1" applyBorder="1" applyAlignment="1">
      <alignment horizontal="right"/>
    </xf>
    <xf numFmtId="0" fontId="31" fillId="0" borderId="0" xfId="0" applyFont="1"/>
    <xf numFmtId="0" fontId="31" fillId="0" borderId="0" xfId="0" applyFont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31" fillId="0" borderId="0" xfId="0" applyFont="1" applyFill="1" applyBorder="1"/>
    <xf numFmtId="0" fontId="31" fillId="0" borderId="0" xfId="0" applyFont="1" applyFill="1" applyBorder="1" applyAlignment="1">
      <alignment horizontal="right"/>
    </xf>
    <xf numFmtId="43" fontId="31" fillId="0" borderId="0" xfId="1" applyFont="1" applyBorder="1"/>
    <xf numFmtId="0" fontId="31" fillId="0" borderId="0" xfId="0" applyFont="1" applyBorder="1"/>
    <xf numFmtId="0" fontId="31" fillId="0" borderId="0" xfId="0" applyFont="1" applyBorder="1" applyAlignment="1">
      <alignment horizontal="right"/>
    </xf>
    <xf numFmtId="0" fontId="32" fillId="0" borderId="0" xfId="0" applyFont="1" applyFill="1" applyBorder="1"/>
    <xf numFmtId="0" fontId="33" fillId="0" borderId="0" xfId="0" applyFont="1" applyBorder="1"/>
    <xf numFmtId="0" fontId="34" fillId="0" borderId="0" xfId="0" applyFont="1" applyBorder="1"/>
    <xf numFmtId="0" fontId="33" fillId="0" borderId="0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31" fillId="0" borderId="0" xfId="0" applyFont="1" applyBorder="1" applyAlignment="1">
      <alignment horizontal="left"/>
    </xf>
    <xf numFmtId="43" fontId="25" fillId="0" borderId="1" xfId="1" applyFont="1" applyBorder="1"/>
    <xf numFmtId="43" fontId="25" fillId="0" borderId="7" xfId="1" applyFont="1" applyBorder="1"/>
    <xf numFmtId="43" fontId="25" fillId="0" borderId="3" xfId="1" applyFont="1" applyFill="1" applyBorder="1"/>
    <xf numFmtId="0" fontId="39" fillId="0" borderId="0" xfId="0" applyFont="1" applyAlignment="1">
      <alignment horizontal="left"/>
    </xf>
    <xf numFmtId="43" fontId="38" fillId="0" borderId="0" xfId="0" applyNumberFormat="1" applyFont="1" applyBorder="1"/>
    <xf numFmtId="43" fontId="2" fillId="0" borderId="0" xfId="1" applyFont="1"/>
    <xf numFmtId="43" fontId="2" fillId="0" borderId="3" xfId="1" quotePrefix="1" applyFont="1" applyBorder="1" applyAlignment="1">
      <alignment horizontal="right"/>
    </xf>
    <xf numFmtId="43" fontId="25" fillId="0" borderId="0" xfId="0" applyNumberFormat="1" applyFont="1" applyBorder="1"/>
    <xf numFmtId="43" fontId="4" fillId="0" borderId="0" xfId="1" applyFont="1"/>
    <xf numFmtId="164" fontId="4" fillId="0" borderId="0" xfId="1" applyNumberFormat="1" applyFont="1"/>
    <xf numFmtId="0" fontId="2" fillId="0" borderId="0" xfId="0" applyFont="1"/>
    <xf numFmtId="0" fontId="2" fillId="0" borderId="0" xfId="0" applyFont="1" applyBorder="1"/>
    <xf numFmtId="43" fontId="36" fillId="0" borderId="4" xfId="1" applyFont="1" applyBorder="1"/>
    <xf numFmtId="164" fontId="36" fillId="0" borderId="0" xfId="1" applyNumberFormat="1" applyFont="1" applyBorder="1"/>
    <xf numFmtId="0" fontId="37" fillId="0" borderId="0" xfId="0" applyFont="1" applyAlignment="1">
      <alignment horizontal="right"/>
    </xf>
    <xf numFmtId="164" fontId="2" fillId="0" borderId="0" xfId="1" applyNumberFormat="1" applyFont="1"/>
    <xf numFmtId="43" fontId="38" fillId="0" borderId="3" xfId="0" applyNumberFormat="1" applyFont="1" applyBorder="1"/>
    <xf numFmtId="0" fontId="4" fillId="33" borderId="0" xfId="0" applyFont="1" applyFill="1"/>
    <xf numFmtId="0" fontId="4" fillId="34" borderId="0" xfId="0" applyFont="1" applyFill="1"/>
    <xf numFmtId="0" fontId="4" fillId="35" borderId="0" xfId="0" applyFont="1" applyFill="1"/>
    <xf numFmtId="0" fontId="4" fillId="36" borderId="0" xfId="0" applyFont="1" applyFill="1"/>
    <xf numFmtId="0" fontId="4" fillId="37" borderId="0" xfId="0" applyFont="1" applyFill="1"/>
    <xf numFmtId="0" fontId="35" fillId="38" borderId="0" xfId="0" applyFont="1" applyFill="1"/>
    <xf numFmtId="0" fontId="4" fillId="39" borderId="0" xfId="0" applyFont="1" applyFill="1"/>
    <xf numFmtId="0" fontId="4" fillId="40" borderId="0" xfId="0" applyFont="1" applyFill="1"/>
    <xf numFmtId="0" fontId="4" fillId="41" borderId="0" xfId="0" applyFont="1" applyFill="1"/>
    <xf numFmtId="164" fontId="4" fillId="0" borderId="0" xfId="1" applyNumberFormat="1" applyFont="1" applyBorder="1" applyAlignment="1">
      <alignment horizontal="right"/>
    </xf>
    <xf numFmtId="0" fontId="33" fillId="35" borderId="0" xfId="0" applyFont="1" applyFill="1" applyBorder="1"/>
    <xf numFmtId="0" fontId="33" fillId="37" borderId="0" xfId="0" applyFont="1" applyFill="1" applyBorder="1"/>
    <xf numFmtId="0" fontId="33" fillId="38" borderId="0" xfId="0" applyFont="1" applyFill="1" applyBorder="1"/>
    <xf numFmtId="0" fontId="33" fillId="39" borderId="0" xfId="0" applyFont="1" applyFill="1" applyBorder="1"/>
    <xf numFmtId="0" fontId="33" fillId="40" borderId="0" xfId="0" applyFont="1" applyFill="1" applyBorder="1"/>
    <xf numFmtId="0" fontId="33" fillId="36" borderId="0" xfId="0" applyFont="1" applyFill="1" applyBorder="1"/>
    <xf numFmtId="0" fontId="33" fillId="41" borderId="0" xfId="0" applyFont="1" applyFill="1" applyBorder="1"/>
    <xf numFmtId="0" fontId="33" fillId="34" borderId="0" xfId="0" applyFont="1" applyFill="1" applyBorder="1"/>
    <xf numFmtId="0" fontId="33" fillId="33" borderId="0" xfId="0" applyFont="1" applyFill="1" applyBorder="1"/>
    <xf numFmtId="43" fontId="45" fillId="0" borderId="0" xfId="1" applyFont="1" applyFill="1" applyBorder="1" applyAlignment="1">
      <alignment horizontal="center"/>
    </xf>
    <xf numFmtId="43" fontId="4" fillId="0" borderId="0" xfId="1" applyFont="1" applyBorder="1"/>
    <xf numFmtId="0" fontId="4" fillId="0" borderId="0" xfId="0" applyFont="1"/>
    <xf numFmtId="164" fontId="4" fillId="0" borderId="0" xfId="1" applyNumberFormat="1" applyFont="1" applyBorder="1"/>
    <xf numFmtId="0" fontId="2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8" fillId="0" borderId="0" xfId="0" applyFont="1" applyFill="1"/>
    <xf numFmtId="164" fontId="31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3" fontId="43" fillId="0" borderId="0" xfId="1" applyFont="1" applyFill="1" applyBorder="1"/>
    <xf numFmtId="164" fontId="25" fillId="0" borderId="3" xfId="0" applyNumberFormat="1" applyFont="1" applyBorder="1"/>
    <xf numFmtId="43" fontId="33" fillId="0" borderId="7" xfId="1" applyFont="1" applyBorder="1"/>
    <xf numFmtId="0" fontId="4" fillId="42" borderId="0" xfId="0" applyFont="1" applyFill="1"/>
    <xf numFmtId="0" fontId="8" fillId="42" borderId="0" xfId="0" applyFont="1" applyFill="1"/>
    <xf numFmtId="43" fontId="25" fillId="42" borderId="3" xfId="1" applyFont="1" applyFill="1" applyBorder="1"/>
    <xf numFmtId="43" fontId="25" fillId="42" borderId="0" xfId="1" applyFont="1" applyFill="1" applyBorder="1"/>
    <xf numFmtId="0" fontId="26" fillId="42" borderId="0" xfId="0" applyFont="1" applyFill="1"/>
    <xf numFmtId="0" fontId="33" fillId="42" borderId="0" xfId="0" applyFont="1" applyFill="1" applyBorder="1"/>
    <xf numFmtId="0" fontId="4" fillId="42" borderId="0" xfId="0" applyFont="1" applyFill="1" applyBorder="1"/>
    <xf numFmtId="0" fontId="4" fillId="42" borderId="0" xfId="0" applyFont="1" applyFill="1" applyBorder="1" applyAlignment="1">
      <alignment horizontal="left"/>
    </xf>
    <xf numFmtId="0" fontId="32" fillId="42" borderId="0" xfId="0" applyFont="1" applyFill="1" applyBorder="1"/>
    <xf numFmtId="0" fontId="40" fillId="42" borderId="0" xfId="0" applyFont="1" applyFill="1" applyBorder="1" applyAlignment="1">
      <alignment horizontal="right"/>
    </xf>
    <xf numFmtId="43" fontId="25" fillId="42" borderId="1" xfId="1" applyFont="1" applyFill="1" applyBorder="1"/>
    <xf numFmtId="164" fontId="4" fillId="42" borderId="1" xfId="1" applyNumberFormat="1" applyFont="1" applyFill="1" applyBorder="1"/>
    <xf numFmtId="43" fontId="4" fillId="42" borderId="2" xfId="1" applyFont="1" applyFill="1" applyBorder="1"/>
    <xf numFmtId="164" fontId="4" fillId="42" borderId="7" xfId="1" applyNumberFormat="1" applyFont="1" applyFill="1" applyBorder="1"/>
    <xf numFmtId="0" fontId="41" fillId="42" borderId="0" xfId="0" applyFont="1" applyFill="1" applyBorder="1" applyAlignment="1">
      <alignment horizontal="right"/>
    </xf>
    <xf numFmtId="164" fontId="4" fillId="42" borderId="0" xfId="1" applyNumberFormat="1" applyFont="1" applyFill="1" applyBorder="1" applyAlignment="1">
      <alignment horizontal="right"/>
    </xf>
    <xf numFmtId="0" fontId="25" fillId="42" borderId="0" xfId="0" applyFont="1" applyFill="1" applyBorder="1"/>
    <xf numFmtId="0" fontId="2" fillId="42" borderId="0" xfId="0" applyFont="1" applyFill="1" applyBorder="1" applyAlignment="1">
      <alignment horizontal="right"/>
    </xf>
    <xf numFmtId="164" fontId="33" fillId="42" borderId="3" xfId="1" applyNumberFormat="1" applyFont="1" applyFill="1" applyBorder="1"/>
    <xf numFmtId="164" fontId="33" fillId="42" borderId="0" xfId="1" applyNumberFormat="1" applyFont="1" applyFill="1" applyBorder="1"/>
    <xf numFmtId="43" fontId="33" fillId="42" borderId="4" xfId="1" applyFont="1" applyFill="1" applyBorder="1"/>
    <xf numFmtId="164" fontId="49" fillId="0" borderId="0" xfId="1" applyNumberFormat="1" applyFont="1" applyBorder="1"/>
    <xf numFmtId="164" fontId="33" fillId="0" borderId="0" xfId="1" applyNumberFormat="1" applyFont="1" applyFill="1" applyBorder="1"/>
    <xf numFmtId="0" fontId="52" fillId="0" borderId="0" xfId="0" applyFont="1"/>
    <xf numFmtId="43" fontId="33" fillId="0" borderId="0" xfId="1" applyFont="1" applyBorder="1"/>
    <xf numFmtId="43" fontId="33" fillId="0" borderId="2" xfId="1" applyFont="1" applyBorder="1"/>
    <xf numFmtId="43" fontId="34" fillId="0" borderId="4" xfId="1" applyFont="1" applyBorder="1" applyAlignment="1">
      <alignment horizontal="right"/>
    </xf>
    <xf numFmtId="164" fontId="33" fillId="0" borderId="3" xfId="1" applyNumberFormat="1" applyFont="1" applyFill="1" applyBorder="1"/>
    <xf numFmtId="43" fontId="33" fillId="0" borderId="4" xfId="1" applyFont="1" applyFill="1" applyBorder="1"/>
    <xf numFmtId="43" fontId="33" fillId="0" borderId="6" xfId="1" applyFont="1" applyFill="1" applyBorder="1"/>
    <xf numFmtId="43" fontId="49" fillId="0" borderId="0" xfId="1" applyFont="1" applyBorder="1"/>
    <xf numFmtId="43" fontId="42" fillId="0" borderId="0" xfId="1" applyFont="1" applyFill="1" applyBorder="1"/>
    <xf numFmtId="164" fontId="25" fillId="0" borderId="0" xfId="0" applyNumberFormat="1" applyFont="1" applyBorder="1"/>
    <xf numFmtId="164" fontId="4" fillId="0" borderId="0" xfId="0" applyNumberFormat="1" applyFont="1"/>
    <xf numFmtId="0" fontId="28" fillId="0" borderId="0" xfId="0" applyFont="1"/>
    <xf numFmtId="0" fontId="29" fillId="0" borderId="0" xfId="0" applyFont="1"/>
    <xf numFmtId="0" fontId="7" fillId="0" borderId="0" xfId="0" applyFont="1" applyAlignment="1">
      <alignment horizontal="right"/>
    </xf>
    <xf numFmtId="0" fontId="25" fillId="0" borderId="0" xfId="0" applyFont="1" applyFill="1"/>
    <xf numFmtId="0" fontId="7" fillId="0" borderId="0" xfId="0" applyFont="1" applyFill="1"/>
    <xf numFmtId="164" fontId="4" fillId="0" borderId="0" xfId="1" applyNumberFormat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0" fontId="3" fillId="0" borderId="0" xfId="0" applyFont="1" applyFill="1" applyBorder="1"/>
    <xf numFmtId="164" fontId="4" fillId="0" borderId="0" xfId="1" applyNumberFormat="1" applyFont="1" applyFill="1"/>
    <xf numFmtId="0" fontId="4" fillId="0" borderId="0" xfId="0" applyFont="1"/>
    <xf numFmtId="0" fontId="25" fillId="0" borderId="0" xfId="0" applyFont="1"/>
    <xf numFmtId="0" fontId="59" fillId="0" borderId="0" xfId="0" applyFont="1"/>
    <xf numFmtId="0" fontId="60" fillId="0" borderId="0" xfId="0" applyFont="1"/>
    <xf numFmtId="43" fontId="61" fillId="0" borderId="3" xfId="1" applyFont="1" applyBorder="1"/>
    <xf numFmtId="43" fontId="61" fillId="0" borderId="0" xfId="1" applyFont="1" applyBorder="1"/>
    <xf numFmtId="164" fontId="62" fillId="0" borderId="0" xfId="1" applyNumberFormat="1" applyFont="1" applyBorder="1"/>
    <xf numFmtId="43" fontId="62" fillId="0" borderId="4" xfId="1" applyFont="1" applyBorder="1"/>
    <xf numFmtId="164" fontId="62" fillId="0" borderId="3" xfId="1" applyNumberFormat="1" applyFont="1" applyBorder="1"/>
    <xf numFmtId="0" fontId="63" fillId="0" borderId="0" xfId="0" applyFont="1"/>
    <xf numFmtId="0" fontId="4" fillId="0" borderId="0" xfId="0" applyFont="1"/>
    <xf numFmtId="0" fontId="0" fillId="0" borderId="0" xfId="0"/>
    <xf numFmtId="0" fontId="7" fillId="0" borderId="0" xfId="0" applyFont="1"/>
    <xf numFmtId="0" fontId="4" fillId="0" borderId="0" xfId="0" applyFont="1"/>
    <xf numFmtId="43" fontId="4" fillId="0" borderId="0" xfId="1" applyFont="1" applyBorder="1"/>
    <xf numFmtId="43" fontId="25" fillId="0" borderId="4" xfId="1" applyFont="1" applyBorder="1"/>
    <xf numFmtId="0" fontId="25" fillId="0" borderId="0" xfId="0" applyFont="1"/>
    <xf numFmtId="164" fontId="4" fillId="0" borderId="1" xfId="1" applyNumberFormat="1" applyFont="1" applyBorder="1"/>
    <xf numFmtId="43" fontId="4" fillId="0" borderId="2" xfId="1" applyFont="1" applyBorder="1"/>
    <xf numFmtId="164" fontId="4" fillId="0" borderId="7" xfId="1" applyNumberFormat="1" applyFont="1" applyBorder="1"/>
    <xf numFmtId="164" fontId="2" fillId="0" borderId="3" xfId="1" quotePrefix="1" applyNumberFormat="1" applyFont="1" applyBorder="1" applyAlignment="1">
      <alignment horizontal="right"/>
    </xf>
    <xf numFmtId="164" fontId="2" fillId="0" borderId="0" xfId="1" quotePrefix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6" fillId="0" borderId="0" xfId="0" applyFont="1"/>
    <xf numFmtId="164" fontId="6" fillId="0" borderId="3" xfId="1" applyNumberFormat="1" applyFont="1" applyBorder="1"/>
    <xf numFmtId="43" fontId="6" fillId="0" borderId="4" xfId="1" applyFont="1" applyBorder="1"/>
    <xf numFmtId="164" fontId="6" fillId="0" borderId="0" xfId="1" applyNumberFormat="1" applyFont="1" applyBorder="1"/>
    <xf numFmtId="164" fontId="4" fillId="0" borderId="3" xfId="1" applyNumberFormat="1" applyFont="1" applyFill="1" applyBorder="1"/>
    <xf numFmtId="43" fontId="4" fillId="0" borderId="4" xfId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Border="1"/>
    <xf numFmtId="164" fontId="4" fillId="0" borderId="3" xfId="1" applyNumberFormat="1" applyFont="1" applyBorder="1"/>
    <xf numFmtId="43" fontId="4" fillId="0" borderId="4" xfId="1" applyFont="1" applyBorder="1"/>
    <xf numFmtId="14" fontId="5" fillId="0" borderId="4" xfId="1" applyNumberFormat="1" applyFont="1" applyBorder="1" applyAlignment="1">
      <alignment horizontal="right"/>
    </xf>
    <xf numFmtId="0" fontId="8" fillId="0" borderId="0" xfId="0" applyFont="1" applyFill="1"/>
    <xf numFmtId="164" fontId="4" fillId="42" borderId="0" xfId="1" applyNumberFormat="1" applyFont="1" applyFill="1" applyBorder="1"/>
    <xf numFmtId="43" fontId="4" fillId="42" borderId="4" xfId="1" applyFont="1" applyFill="1" applyBorder="1"/>
    <xf numFmtId="164" fontId="4" fillId="42" borderId="3" xfId="1" applyNumberFormat="1" applyFont="1" applyFill="1" applyBorder="1"/>
    <xf numFmtId="164" fontId="6" fillId="0" borderId="8" xfId="1" applyNumberFormat="1" applyFont="1" applyBorder="1"/>
    <xf numFmtId="164" fontId="6" fillId="0" borderId="5" xfId="1" applyNumberFormat="1" applyFont="1" applyBorder="1"/>
    <xf numFmtId="43" fontId="6" fillId="0" borderId="6" xfId="1" applyFont="1" applyBorder="1"/>
    <xf numFmtId="43" fontId="58" fillId="0" borderId="0" xfId="1" applyFont="1" applyBorder="1"/>
    <xf numFmtId="43" fontId="58" fillId="0" borderId="3" xfId="1" applyFont="1" applyBorder="1"/>
    <xf numFmtId="43" fontId="58" fillId="0" borderId="4" xfId="1" applyFont="1" applyBorder="1"/>
    <xf numFmtId="164" fontId="4" fillId="0" borderId="4" xfId="1" applyNumberFormat="1" applyFont="1" applyBorder="1"/>
    <xf numFmtId="43" fontId="25" fillId="0" borderId="0" xfId="1" applyFont="1"/>
    <xf numFmtId="0" fontId="64" fillId="0" borderId="0" xfId="0" applyFont="1"/>
    <xf numFmtId="43" fontId="34" fillId="0" borderId="0" xfId="1" applyFont="1" applyBorder="1" applyAlignment="1">
      <alignment horizontal="right"/>
    </xf>
    <xf numFmtId="43" fontId="33" fillId="0" borderId="1" xfId="1" applyFont="1" applyBorder="1"/>
    <xf numFmtId="43" fontId="34" fillId="0" borderId="3" xfId="1" applyFont="1" applyBorder="1" applyAlignment="1">
      <alignment horizontal="right"/>
    </xf>
    <xf numFmtId="43" fontId="33" fillId="0" borderId="5" xfId="1" applyFont="1" applyFill="1" applyBorder="1"/>
    <xf numFmtId="43" fontId="33" fillId="0" borderId="8" xfId="1" applyFont="1" applyFill="1" applyBorder="1"/>
    <xf numFmtId="164" fontId="25" fillId="0" borderId="0" xfId="1" applyNumberFormat="1" applyFont="1" applyFill="1" applyBorder="1"/>
    <xf numFmtId="164" fontId="4" fillId="0" borderId="1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4" fillId="42" borderId="3" xfId="1" applyNumberFormat="1" applyFont="1" applyFill="1" applyBorder="1" applyAlignment="1">
      <alignment horizontal="right"/>
    </xf>
    <xf numFmtId="164" fontId="4" fillId="42" borderId="4" xfId="1" applyNumberFormat="1" applyFont="1" applyFill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164" fontId="4" fillId="0" borderId="4" xfId="1" applyNumberFormat="1" applyFont="1" applyBorder="1" applyAlignment="1">
      <alignment horizontal="right"/>
    </xf>
    <xf numFmtId="43" fontId="25" fillId="42" borderId="18" xfId="1" applyFont="1" applyFill="1" applyBorder="1"/>
    <xf numFmtId="164" fontId="4" fillId="42" borderId="18" xfId="1" applyNumberFormat="1" applyFont="1" applyFill="1" applyBorder="1"/>
    <xf numFmtId="164" fontId="4" fillId="42" borderId="19" xfId="1" applyNumberFormat="1" applyFont="1" applyFill="1" applyBorder="1"/>
    <xf numFmtId="43" fontId="4" fillId="42" borderId="20" xfId="1" applyFont="1" applyFill="1" applyBorder="1"/>
    <xf numFmtId="43" fontId="2" fillId="0" borderId="3" xfId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4" fillId="33" borderId="3" xfId="1" applyNumberFormat="1" applyFont="1" applyFill="1" applyBorder="1" applyAlignment="1">
      <alignment horizontal="right"/>
    </xf>
    <xf numFmtId="164" fontId="4" fillId="33" borderId="0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64" fontId="36" fillId="0" borderId="3" xfId="1" applyNumberFormat="1" applyFont="1" applyBorder="1" applyAlignment="1">
      <alignment horizontal="right"/>
    </xf>
    <xf numFmtId="164" fontId="4" fillId="0" borderId="5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164" fontId="25" fillId="0" borderId="0" xfId="1" applyNumberFormat="1" applyFont="1" applyBorder="1" applyAlignment="1">
      <alignment horizontal="right"/>
    </xf>
    <xf numFmtId="0" fontId="8" fillId="0" borderId="0" xfId="0" applyFont="1"/>
    <xf numFmtId="0" fontId="4" fillId="0" borderId="0" xfId="0" applyFont="1"/>
    <xf numFmtId="43" fontId="4" fillId="33" borderId="4" xfId="1" applyFont="1" applyFill="1" applyBorder="1" applyAlignment="1">
      <alignment horizontal="right"/>
    </xf>
    <xf numFmtId="43" fontId="4" fillId="0" borderId="4" xfId="1" applyFont="1" applyBorder="1" applyAlignment="1">
      <alignment horizontal="right"/>
    </xf>
    <xf numFmtId="43" fontId="4" fillId="0" borderId="4" xfId="1" applyFont="1" applyFill="1" applyBorder="1" applyAlignment="1">
      <alignment horizontal="right"/>
    </xf>
    <xf numFmtId="43" fontId="38" fillId="0" borderId="4" xfId="1" applyFont="1" applyBorder="1"/>
    <xf numFmtId="43" fontId="4" fillId="0" borderId="6" xfId="1" applyFont="1" applyBorder="1" applyAlignment="1">
      <alignment horizontal="right"/>
    </xf>
    <xf numFmtId="164" fontId="25" fillId="0" borderId="3" xfId="1" applyNumberFormat="1" applyFont="1" applyBorder="1" applyAlignment="1">
      <alignment horizontal="right"/>
    </xf>
    <xf numFmtId="43" fontId="4" fillId="0" borderId="3" xfId="1" applyFont="1" applyFill="1" applyBorder="1"/>
    <xf numFmtId="164" fontId="5" fillId="0" borderId="0" xfId="1" applyNumberFormat="1" applyFont="1"/>
    <xf numFmtId="164" fontId="6" fillId="0" borderId="0" xfId="1" applyNumberFormat="1" applyFont="1"/>
    <xf numFmtId="164" fontId="31" fillId="0" borderId="0" xfId="1" applyNumberFormat="1" applyFont="1" applyFill="1"/>
    <xf numFmtId="164" fontId="31" fillId="0" borderId="0" xfId="1" applyNumberFormat="1" applyFont="1"/>
    <xf numFmtId="43" fontId="4" fillId="0" borderId="0" xfId="1" applyNumberFormat="1" applyFont="1"/>
    <xf numFmtId="43" fontId="2" fillId="0" borderId="7" xfId="1" applyFont="1" applyBorder="1"/>
    <xf numFmtId="0" fontId="4" fillId="0" borderId="0" xfId="0" applyFont="1"/>
    <xf numFmtId="0" fontId="25" fillId="0" borderId="0" xfId="0" applyFont="1"/>
    <xf numFmtId="0" fontId="4" fillId="0" borderId="0" xfId="0" applyFont="1"/>
    <xf numFmtId="0" fontId="25" fillId="0" borderId="0" xfId="0" applyFont="1"/>
    <xf numFmtId="0" fontId="4" fillId="0" borderId="0" xfId="0" applyFont="1"/>
    <xf numFmtId="0" fontId="25" fillId="0" borderId="0" xfId="0" applyFont="1"/>
    <xf numFmtId="0" fontId="4" fillId="0" borderId="0" xfId="0" applyFont="1"/>
    <xf numFmtId="0" fontId="4" fillId="0" borderId="0" xfId="0" applyFont="1"/>
    <xf numFmtId="0" fontId="25" fillId="0" borderId="0" xfId="0" applyFont="1"/>
    <xf numFmtId="0" fontId="4" fillId="0" borderId="0" xfId="0" applyFont="1"/>
    <xf numFmtId="0" fontId="25" fillId="0" borderId="0" xfId="0" applyFont="1"/>
    <xf numFmtId="0" fontId="69" fillId="0" borderId="0" xfId="0" applyFont="1"/>
    <xf numFmtId="0" fontId="4" fillId="0" borderId="0" xfId="0" applyFont="1"/>
    <xf numFmtId="0" fontId="25" fillId="0" borderId="0" xfId="0" applyFont="1"/>
    <xf numFmtId="0" fontId="4" fillId="0" borderId="0" xfId="0" applyFont="1" applyBorder="1"/>
    <xf numFmtId="0" fontId="4" fillId="0" borderId="0" xfId="0" applyFont="1"/>
    <xf numFmtId="43" fontId="4" fillId="0" borderId="3" xfId="1" applyFont="1" applyBorder="1"/>
    <xf numFmtId="43" fontId="4" fillId="0" borderId="0" xfId="1" applyFont="1" applyBorder="1"/>
    <xf numFmtId="0" fontId="7" fillId="0" borderId="0" xfId="0" applyFont="1" applyBorder="1"/>
    <xf numFmtId="43" fontId="2" fillId="0" borderId="4" xfId="1" quotePrefix="1" applyFont="1" applyBorder="1" applyAlignment="1">
      <alignment horizontal="right"/>
    </xf>
    <xf numFmtId="43" fontId="2" fillId="0" borderId="4" xfId="1" applyFont="1" applyBorder="1" applyAlignment="1">
      <alignment horizontal="right"/>
    </xf>
    <xf numFmtId="43" fontId="4" fillId="0" borderId="4" xfId="1" applyFont="1" applyBorder="1"/>
    <xf numFmtId="164" fontId="33" fillId="0" borderId="3" xfId="1" applyNumberFormat="1" applyFont="1" applyFill="1" applyBorder="1" applyAlignment="1">
      <alignment horizontal="right"/>
    </xf>
    <xf numFmtId="164" fontId="33" fillId="0" borderId="3" xfId="1" applyNumberFormat="1" applyFont="1" applyBorder="1" applyAlignment="1">
      <alignment horizontal="right"/>
    </xf>
    <xf numFmtId="0" fontId="0" fillId="0" borderId="0" xfId="0"/>
    <xf numFmtId="0" fontId="25" fillId="0" borderId="0" xfId="0" applyFont="1"/>
    <xf numFmtId="0" fontId="42" fillId="0" borderId="0" xfId="0" applyFont="1"/>
    <xf numFmtId="43" fontId="25" fillId="0" borderId="4" xfId="1" applyFont="1" applyBorder="1"/>
    <xf numFmtId="0" fontId="25" fillId="0" borderId="0" xfId="0" applyFont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0" fontId="66" fillId="0" borderId="0" xfId="0" applyFont="1"/>
    <xf numFmtId="0" fontId="31" fillId="0" borderId="0" xfId="0" applyFont="1" applyAlignment="1">
      <alignment horizontal="right"/>
    </xf>
    <xf numFmtId="0" fontId="31" fillId="0" borderId="0" xfId="0" applyFont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0" fontId="0" fillId="0" borderId="0" xfId="0"/>
    <xf numFmtId="0" fontId="25" fillId="0" borderId="0" xfId="0" applyFont="1"/>
    <xf numFmtId="0" fontId="42" fillId="0" borderId="0" xfId="0" applyFont="1"/>
    <xf numFmtId="43" fontId="25" fillId="0" borderId="4" xfId="1" applyFont="1" applyBorder="1"/>
    <xf numFmtId="43" fontId="25" fillId="0" borderId="4" xfId="1" applyFont="1" applyBorder="1"/>
    <xf numFmtId="0" fontId="0" fillId="0" borderId="0" xfId="0"/>
    <xf numFmtId="0" fontId="25" fillId="0" borderId="0" xfId="0" applyFont="1"/>
    <xf numFmtId="0" fontId="42" fillId="0" borderId="0" xfId="0" applyFont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0" fontId="0" fillId="0" borderId="0" xfId="0"/>
    <xf numFmtId="0" fontId="25" fillId="0" borderId="0" xfId="0" applyFont="1"/>
    <xf numFmtId="0" fontId="42" fillId="0" borderId="0" xfId="0" applyFont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0" fontId="25" fillId="0" borderId="0" xfId="0" applyFont="1"/>
    <xf numFmtId="43" fontId="25" fillId="0" borderId="4" xfId="1" applyFont="1" applyBorder="1"/>
    <xf numFmtId="0" fontId="0" fillId="0" borderId="0" xfId="0"/>
    <xf numFmtId="0" fontId="25" fillId="0" borderId="0" xfId="0" applyFont="1"/>
    <xf numFmtId="0" fontId="42" fillId="0" borderId="0" xfId="0" applyFont="1"/>
    <xf numFmtId="43" fontId="25" fillId="0" borderId="4" xfId="1" applyFont="1" applyBorder="1"/>
    <xf numFmtId="43" fontId="25" fillId="0" borderId="4" xfId="1" applyFont="1" applyBorder="1"/>
    <xf numFmtId="43" fontId="25" fillId="0" borderId="4" xfId="1" applyFont="1" applyBorder="1"/>
    <xf numFmtId="0" fontId="0" fillId="0" borderId="0" xfId="0"/>
    <xf numFmtId="0" fontId="25" fillId="0" borderId="0" xfId="0" applyFont="1"/>
    <xf numFmtId="0" fontId="42" fillId="0" borderId="0" xfId="0" applyFont="1"/>
    <xf numFmtId="43" fontId="25" fillId="0" borderId="4" xfId="1" applyFont="1" applyBorder="1"/>
    <xf numFmtId="0" fontId="0" fillId="0" borderId="0" xfId="0"/>
    <xf numFmtId="0" fontId="25" fillId="0" borderId="0" xfId="0" applyFont="1"/>
    <xf numFmtId="0" fontId="42" fillId="0" borderId="0" xfId="0" applyFont="1"/>
    <xf numFmtId="164" fontId="25" fillId="0" borderId="0" xfId="1" applyNumberFormat="1" applyFont="1" applyBorder="1"/>
    <xf numFmtId="164" fontId="25" fillId="0" borderId="3" xfId="1" applyNumberFormat="1" applyFont="1" applyBorder="1"/>
    <xf numFmtId="43" fontId="25" fillId="0" borderId="4" xfId="1" applyFont="1" applyBorder="1"/>
    <xf numFmtId="0" fontId="25" fillId="0" borderId="0" xfId="0" applyFont="1"/>
    <xf numFmtId="0" fontId="42" fillId="0" borderId="0" xfId="0" applyFont="1"/>
    <xf numFmtId="0" fontId="0" fillId="0" borderId="0" xfId="0"/>
    <xf numFmtId="0" fontId="25" fillId="0" borderId="0" xfId="0" applyFont="1"/>
    <xf numFmtId="0" fontId="42" fillId="0" borderId="0" xfId="0" applyFont="1"/>
    <xf numFmtId="43" fontId="25" fillId="0" borderId="0" xfId="1" applyFont="1" applyBorder="1"/>
    <xf numFmtId="43" fontId="25" fillId="0" borderId="3" xfId="1" applyFont="1" applyBorder="1"/>
    <xf numFmtId="43" fontId="25" fillId="0" borderId="4" xfId="1" applyFont="1" applyBorder="1"/>
    <xf numFmtId="0" fontId="25" fillId="0" borderId="0" xfId="0" applyFont="1"/>
    <xf numFmtId="0" fontId="42" fillId="0" borderId="0" xfId="0" applyFont="1"/>
    <xf numFmtId="0" fontId="25" fillId="0" borderId="0" xfId="0" applyFont="1"/>
    <xf numFmtId="0" fontId="25" fillId="0" borderId="0" xfId="0" applyFont="1"/>
    <xf numFmtId="0" fontId="73" fillId="0" borderId="0" xfId="0" applyFont="1"/>
    <xf numFmtId="0" fontId="68" fillId="0" borderId="0" xfId="0" applyFont="1"/>
    <xf numFmtId="0" fontId="65" fillId="0" borderId="0" xfId="0" applyFont="1"/>
    <xf numFmtId="0" fontId="67" fillId="0" borderId="0" xfId="0" applyFont="1"/>
    <xf numFmtId="0" fontId="76" fillId="0" borderId="0" xfId="0" applyFont="1"/>
    <xf numFmtId="0" fontId="77" fillId="0" borderId="0" xfId="0" applyFont="1"/>
    <xf numFmtId="43" fontId="5" fillId="0" borderId="0" xfId="1" applyFont="1" applyBorder="1" applyAlignment="1">
      <alignment horizontal="right"/>
    </xf>
    <xf numFmtId="43" fontId="7" fillId="0" borderId="0" xfId="1" applyFont="1" applyFill="1" applyBorder="1"/>
    <xf numFmtId="43" fontId="7" fillId="0" borderId="8" xfId="1" applyFont="1" applyBorder="1"/>
    <xf numFmtId="0" fontId="40" fillId="0" borderId="0" xfId="0" applyFont="1"/>
    <xf numFmtId="0" fontId="0" fillId="0" borderId="0" xfId="0"/>
    <xf numFmtId="0" fontId="4" fillId="0" borderId="0" xfId="0" applyFont="1" applyFill="1" applyBorder="1"/>
    <xf numFmtId="164" fontId="33" fillId="0" borderId="0" xfId="1" applyNumberFormat="1" applyFont="1" applyFill="1" applyBorder="1"/>
    <xf numFmtId="43" fontId="33" fillId="0" borderId="0" xfId="1" applyFont="1" applyFill="1" applyBorder="1"/>
    <xf numFmtId="164" fontId="7" fillId="0" borderId="0" xfId="1" applyNumberFormat="1" applyFont="1" applyFill="1" applyBorder="1"/>
    <xf numFmtId="43" fontId="7" fillId="0" borderId="4" xfId="1" applyFont="1" applyFill="1" applyBorder="1"/>
    <xf numFmtId="164" fontId="7" fillId="0" borderId="3" xfId="1" applyNumberFormat="1" applyFont="1" applyFill="1" applyBorder="1"/>
    <xf numFmtId="43" fontId="25" fillId="0" borderId="4" xfId="1" applyFont="1" applyFill="1" applyBorder="1"/>
    <xf numFmtId="164" fontId="25" fillId="0" borderId="3" xfId="1" applyNumberFormat="1" applyFont="1" applyFill="1" applyBorder="1"/>
    <xf numFmtId="164" fontId="4" fillId="0" borderId="0" xfId="0" applyNumberFormat="1" applyFont="1" applyFill="1"/>
    <xf numFmtId="164" fontId="4" fillId="0" borderId="4" xfId="1" applyNumberFormat="1" applyFont="1" applyFill="1" applyBorder="1"/>
    <xf numFmtId="0" fontId="61" fillId="0" borderId="0" xfId="0" applyFont="1"/>
    <xf numFmtId="164" fontId="7" fillId="0" borderId="0" xfId="1" applyNumberFormat="1" applyFont="1" applyBorder="1"/>
    <xf numFmtId="43" fontId="7" fillId="0" borderId="4" xfId="1" applyFont="1" applyBorder="1"/>
    <xf numFmtId="164" fontId="7" fillId="0" borderId="3" xfId="1" applyNumberFormat="1" applyFont="1" applyBorder="1"/>
    <xf numFmtId="164" fontId="7" fillId="0" borderId="0" xfId="1" applyNumberFormat="1" applyFont="1"/>
    <xf numFmtId="164" fontId="25" fillId="0" borderId="0" xfId="0" applyNumberFormat="1" applyFont="1"/>
    <xf numFmtId="0" fontId="82" fillId="0" borderId="0" xfId="0" applyFont="1" applyAlignment="1">
      <alignment horizontal="right"/>
    </xf>
    <xf numFmtId="0" fontId="82" fillId="0" borderId="0" xfId="0" applyFont="1"/>
    <xf numFmtId="0" fontId="83" fillId="0" borderId="0" xfId="0" applyFont="1" applyAlignment="1">
      <alignment horizontal="right"/>
    </xf>
    <xf numFmtId="0" fontId="83" fillId="0" borderId="0" xfId="0" applyFont="1"/>
    <xf numFmtId="0" fontId="84" fillId="0" borderId="0" xfId="0" applyFont="1" applyAlignment="1">
      <alignment horizontal="right"/>
    </xf>
    <xf numFmtId="0" fontId="84" fillId="0" borderId="0" xfId="0" applyFont="1"/>
    <xf numFmtId="0" fontId="51" fillId="0" borderId="0" xfId="0" applyFont="1"/>
    <xf numFmtId="0" fontId="74" fillId="0" borderId="0" xfId="0" applyFont="1"/>
    <xf numFmtId="0" fontId="74" fillId="0" borderId="0" xfId="0" applyFont="1" applyBorder="1"/>
    <xf numFmtId="14" fontId="5" fillId="0" borderId="0" xfId="1" applyNumberFormat="1" applyFont="1" applyBorder="1" applyAlignment="1">
      <alignment horizontal="right"/>
    </xf>
    <xf numFmtId="43" fontId="4" fillId="42" borderId="0" xfId="1" applyFont="1" applyFill="1" applyBorder="1"/>
    <xf numFmtId="43" fontId="62" fillId="0" borderId="0" xfId="1" applyFont="1" applyBorder="1"/>
    <xf numFmtId="43" fontId="36" fillId="0" borderId="0" xfId="1" applyFont="1" applyBorder="1"/>
    <xf numFmtId="43" fontId="4" fillId="0" borderId="8" xfId="1" applyFont="1" applyBorder="1"/>
    <xf numFmtId="43" fontId="2" fillId="0" borderId="7" xfId="1" quotePrefix="1" applyFont="1" applyBorder="1" applyAlignment="1">
      <alignment horizontal="right"/>
    </xf>
    <xf numFmtId="43" fontId="2" fillId="0" borderId="2" xfId="1" quotePrefix="1" applyFont="1" applyBorder="1" applyAlignment="1">
      <alignment horizontal="right"/>
    </xf>
    <xf numFmtId="43" fontId="4" fillId="42" borderId="7" xfId="1" applyFont="1" applyFill="1" applyBorder="1"/>
    <xf numFmtId="164" fontId="2" fillId="0" borderId="0" xfId="1" applyNumberFormat="1" applyFont="1" applyFill="1" applyAlignment="1">
      <alignment horizontal="right"/>
    </xf>
    <xf numFmtId="164" fontId="2" fillId="0" borderId="7" xfId="1" applyNumberFormat="1" applyFont="1" applyFill="1" applyBorder="1" applyAlignment="1">
      <alignment horizontal="right"/>
    </xf>
    <xf numFmtId="43" fontId="2" fillId="0" borderId="0" xfId="1" quotePrefix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43" fontId="2" fillId="0" borderId="4" xfId="1" quotePrefix="1" applyFont="1" applyFill="1" applyBorder="1" applyAlignment="1">
      <alignment horizontal="right"/>
    </xf>
    <xf numFmtId="43" fontId="28" fillId="0" borderId="4" xfId="1" applyFont="1" applyFill="1" applyBorder="1" applyAlignment="1">
      <alignment horizontal="right"/>
    </xf>
    <xf numFmtId="14" fontId="86" fillId="0" borderId="4" xfId="1" applyNumberFormat="1" applyFont="1" applyFill="1" applyBorder="1" applyAlignment="1">
      <alignment horizontal="right"/>
    </xf>
    <xf numFmtId="43" fontId="25" fillId="0" borderId="0" xfId="1" applyFont="1" applyAlignment="1">
      <alignment horizontal="right"/>
    </xf>
    <xf numFmtId="164" fontId="62" fillId="0" borderId="3" xfId="1" applyNumberFormat="1" applyFont="1" applyFill="1" applyBorder="1"/>
    <xf numFmtId="164" fontId="62" fillId="0" borderId="0" xfId="1" applyNumberFormat="1" applyFont="1" applyFill="1" applyBorder="1"/>
    <xf numFmtId="43" fontId="58" fillId="0" borderId="3" xfId="1" applyFont="1" applyFill="1" applyBorder="1"/>
    <xf numFmtId="43" fontId="58" fillId="0" borderId="0" xfId="1" applyFont="1" applyFill="1" applyBorder="1"/>
    <xf numFmtId="0" fontId="30" fillId="0" borderId="0" xfId="0" applyFont="1"/>
    <xf numFmtId="0" fontId="21" fillId="0" borderId="0" xfId="0" applyFont="1"/>
    <xf numFmtId="0" fontId="87" fillId="0" borderId="0" xfId="0" applyFont="1"/>
    <xf numFmtId="0" fontId="56" fillId="0" borderId="0" xfId="0" applyFont="1"/>
    <xf numFmtId="0" fontId="88" fillId="0" borderId="0" xfId="0" applyFont="1"/>
    <xf numFmtId="43" fontId="72" fillId="0" borderId="0" xfId="1" applyFont="1" applyBorder="1"/>
    <xf numFmtId="14" fontId="29" fillId="0" borderId="0" xfId="1" applyNumberFormat="1" applyFont="1" applyBorder="1" applyAlignment="1">
      <alignment horizontal="right"/>
    </xf>
    <xf numFmtId="43" fontId="1" fillId="0" borderId="0" xfId="1" applyFont="1" applyBorder="1"/>
    <xf numFmtId="43" fontId="4" fillId="0" borderId="0" xfId="1" applyFont="1" applyBorder="1" applyAlignment="1">
      <alignment horizontal="right"/>
    </xf>
    <xf numFmtId="43" fontId="38" fillId="0" borderId="0" xfId="1" applyFont="1" applyBorder="1"/>
    <xf numFmtId="43" fontId="4" fillId="0" borderId="8" xfId="1" applyFont="1" applyBorder="1" applyAlignment="1">
      <alignment horizontal="right"/>
    </xf>
    <xf numFmtId="164" fontId="72" fillId="0" borderId="3" xfId="1" applyNumberFormat="1" applyFont="1" applyFill="1" applyBorder="1" applyAlignment="1">
      <alignment horizontal="left"/>
    </xf>
    <xf numFmtId="164" fontId="44" fillId="44" borderId="3" xfId="1" applyNumberFormat="1" applyFont="1" applyFill="1" applyBorder="1" applyAlignment="1">
      <alignment horizontal="right"/>
    </xf>
    <xf numFmtId="164" fontId="44" fillId="43" borderId="3" xfId="1" applyNumberFormat="1" applyFont="1" applyFill="1" applyBorder="1" applyAlignment="1">
      <alignment horizontal="right"/>
    </xf>
    <xf numFmtId="164" fontId="33" fillId="43" borderId="3" xfId="1" applyNumberFormat="1" applyFont="1" applyFill="1" applyBorder="1" applyAlignment="1">
      <alignment horizontal="right"/>
    </xf>
    <xf numFmtId="164" fontId="33" fillId="44" borderId="3" xfId="1" applyNumberFormat="1" applyFont="1" applyFill="1" applyBorder="1" applyAlignment="1">
      <alignment horizontal="right"/>
    </xf>
    <xf numFmtId="164" fontId="33" fillId="45" borderId="3" xfId="1" applyNumberFormat="1" applyFont="1" applyFill="1" applyBorder="1" applyAlignment="1">
      <alignment horizontal="right"/>
    </xf>
    <xf numFmtId="43" fontId="6" fillId="0" borderId="0" xfId="1" applyFont="1" applyBorder="1"/>
    <xf numFmtId="43" fontId="62" fillId="0" borderId="0" xfId="1" applyFont="1" applyFill="1" applyBorder="1"/>
    <xf numFmtId="43" fontId="6" fillId="0" borderId="8" xfId="1" applyFont="1" applyBorder="1"/>
    <xf numFmtId="164" fontId="89" fillId="0" borderId="0" xfId="1" applyNumberFormat="1" applyFont="1" applyAlignment="1">
      <alignment horizontal="right"/>
    </xf>
    <xf numFmtId="43" fontId="4" fillId="33" borderId="0" xfId="1" applyFont="1" applyFill="1" applyBorder="1" applyAlignment="1">
      <alignment horizontal="right"/>
    </xf>
    <xf numFmtId="43" fontId="2" fillId="0" borderId="1" xfId="1" applyFont="1" applyBorder="1"/>
    <xf numFmtId="43" fontId="5" fillId="0" borderId="3" xfId="1" applyFont="1" applyBorder="1" applyAlignment="1">
      <alignment horizontal="right"/>
    </xf>
    <xf numFmtId="43" fontId="4" fillId="42" borderId="3" xfId="1" applyFont="1" applyFill="1" applyBorder="1"/>
    <xf numFmtId="43" fontId="36" fillId="0" borderId="3" xfId="1" applyFont="1" applyBorder="1"/>
    <xf numFmtId="43" fontId="4" fillId="0" borderId="5" xfId="1" applyFont="1" applyBorder="1"/>
    <xf numFmtId="43" fontId="7" fillId="0" borderId="3" xfId="1" applyFont="1" applyFill="1" applyBorder="1"/>
    <xf numFmtId="43" fontId="7" fillId="0" borderId="5" xfId="1" applyFont="1" applyBorder="1"/>
    <xf numFmtId="43" fontId="25" fillId="0" borderId="4" xfId="1" applyFont="1" applyBorder="1" applyAlignment="1">
      <alignment horizontal="right"/>
    </xf>
    <xf numFmtId="43" fontId="62" fillId="0" borderId="4" xfId="1" applyFont="1" applyFill="1" applyBorder="1"/>
    <xf numFmtId="43" fontId="58" fillId="0" borderId="4" xfId="1" applyFont="1" applyFill="1" applyBorder="1"/>
    <xf numFmtId="164" fontId="25" fillId="0" borderId="4" xfId="1" applyNumberFormat="1" applyFont="1" applyBorder="1" applyAlignment="1">
      <alignment horizontal="right"/>
    </xf>
    <xf numFmtId="43" fontId="33" fillId="42" borderId="0" xfId="1" applyFont="1" applyFill="1" applyBorder="1"/>
    <xf numFmtId="43" fontId="4" fillId="42" borderId="19" xfId="1" applyFont="1" applyFill="1" applyBorder="1"/>
    <xf numFmtId="43" fontId="2" fillId="0" borderId="1" xfId="1" quotePrefix="1" applyFont="1" applyBorder="1" applyAlignment="1">
      <alignment horizontal="right"/>
    </xf>
    <xf numFmtId="43" fontId="4" fillId="0" borderId="5" xfId="1" applyFont="1" applyFill="1" applyBorder="1"/>
    <xf numFmtId="43" fontId="4" fillId="42" borderId="1" xfId="1" applyFont="1" applyFill="1" applyBorder="1"/>
    <xf numFmtId="164" fontId="4" fillId="0" borderId="7" xfId="1" applyNumberFormat="1" applyFont="1" applyFill="1" applyBorder="1"/>
    <xf numFmtId="43" fontId="4" fillId="0" borderId="7" xfId="1" applyFont="1" applyFill="1" applyBorder="1"/>
    <xf numFmtId="164" fontId="2" fillId="0" borderId="0" xfId="1" quotePrefix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43" fontId="2" fillId="0" borderId="3" xfId="1" quotePrefix="1" applyFont="1" applyFill="1" applyBorder="1" applyAlignment="1">
      <alignment horizontal="right"/>
    </xf>
    <xf numFmtId="43" fontId="2" fillId="0" borderId="3" xfId="1" applyFont="1" applyFill="1" applyBorder="1" applyAlignment="1">
      <alignment horizontal="right"/>
    </xf>
    <xf numFmtId="43" fontId="2" fillId="0" borderId="4" xfId="1" applyFont="1" applyFill="1" applyBorder="1" applyAlignment="1">
      <alignment horizontal="right"/>
    </xf>
    <xf numFmtId="14" fontId="5" fillId="0" borderId="4" xfId="1" applyNumberFormat="1" applyFont="1" applyFill="1" applyBorder="1" applyAlignment="1">
      <alignment horizontal="right"/>
    </xf>
    <xf numFmtId="164" fontId="4" fillId="0" borderId="1" xfId="1" applyNumberFormat="1" applyFont="1" applyFill="1" applyBorder="1"/>
    <xf numFmtId="164" fontId="2" fillId="0" borderId="3" xfId="1" quotePrefix="1" applyNumberFormat="1" applyFont="1" applyFill="1" applyBorder="1" applyAlignment="1">
      <alignment horizontal="right"/>
    </xf>
    <xf numFmtId="164" fontId="2" fillId="0" borderId="3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43" fontId="4" fillId="0" borderId="2" xfId="1" applyFont="1" applyFill="1" applyBorder="1"/>
    <xf numFmtId="0" fontId="90" fillId="0" borderId="0" xfId="0" applyFont="1" applyFill="1" applyBorder="1" applyAlignment="1">
      <alignment horizontal="left"/>
    </xf>
    <xf numFmtId="0" fontId="91" fillId="0" borderId="0" xfId="0" applyFont="1" applyFill="1" applyBorder="1"/>
    <xf numFmtId="0" fontId="90" fillId="0" borderId="0" xfId="0" applyFont="1" applyFill="1" applyBorder="1"/>
    <xf numFmtId="164" fontId="90" fillId="0" borderId="0" xfId="1" applyNumberFormat="1" applyFont="1" applyFill="1" applyBorder="1"/>
    <xf numFmtId="43" fontId="90" fillId="0" borderId="3" xfId="1" applyFont="1" applyFill="1" applyBorder="1"/>
    <xf numFmtId="43" fontId="90" fillId="0" borderId="0" xfId="1" applyFont="1" applyFill="1" applyBorder="1"/>
    <xf numFmtId="43" fontId="90" fillId="0" borderId="4" xfId="1" applyFont="1" applyFill="1" applyBorder="1"/>
    <xf numFmtId="164" fontId="90" fillId="0" borderId="3" xfId="1" applyNumberFormat="1" applyFont="1" applyFill="1" applyBorder="1"/>
    <xf numFmtId="43" fontId="25" fillId="0" borderId="4" xfId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/>
    <xf numFmtId="43" fontId="2" fillId="0" borderId="0" xfId="1" applyFont="1" applyFill="1"/>
    <xf numFmtId="0" fontId="28" fillId="0" borderId="0" xfId="0" applyFont="1" applyFill="1"/>
    <xf numFmtId="0" fontId="3" fillId="0" borderId="0" xfId="0" applyFont="1" applyFill="1"/>
    <xf numFmtId="43" fontId="25" fillId="0" borderId="0" xfId="1" applyFont="1" applyFill="1"/>
    <xf numFmtId="0" fontId="2" fillId="0" borderId="0" xfId="0" applyFont="1" applyFill="1" applyBorder="1" applyAlignment="1">
      <alignment horizontal="left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4" xfId="44"/>
    <cellStyle name="Currency 2" xfId="45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E8E8E8"/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zoomScale="75" zoomScaleNormal="75" workbookViewId="0">
      <pane xSplit="3" ySplit="7" topLeftCell="D8" activePane="bottomRight" state="frozen"/>
      <selection pane="topRight" activeCell="H1" sqref="H1"/>
      <selection pane="bottomLeft" activeCell="A8" sqref="A8"/>
      <selection pane="bottomRight" activeCell="C56" sqref="C56"/>
    </sheetView>
  </sheetViews>
  <sheetFormatPr defaultColWidth="21.5703125" defaultRowHeight="15.75" x14ac:dyDescent="0.25"/>
  <cols>
    <col min="1" max="1" width="21.5703125" style="11"/>
    <col min="2" max="2" width="1.7109375" style="92" customWidth="1"/>
    <col min="3" max="3" width="47.5703125" style="11" customWidth="1"/>
    <col min="4" max="6" width="16" style="62" customWidth="1"/>
    <col min="7" max="8" width="16" style="181" customWidth="1"/>
    <col min="9" max="9" width="14.28515625" style="5" customWidth="1"/>
    <col min="10" max="10" width="16.5703125" style="181" customWidth="1"/>
    <col min="11" max="12" width="13" style="181" customWidth="1"/>
    <col min="13" max="13" width="15.7109375" style="181" customWidth="1"/>
    <col min="14" max="15" width="13.5703125" style="181" customWidth="1"/>
    <col min="16" max="16" width="14.7109375" style="181" customWidth="1"/>
    <col min="17" max="17" width="1.5703125" style="92" customWidth="1"/>
    <col min="18" max="16384" width="21.5703125" style="11"/>
  </cols>
  <sheetData>
    <row r="1" spans="1:17" s="464" customFormat="1" x14ac:dyDescent="0.25">
      <c r="A1" s="463" t="s">
        <v>616</v>
      </c>
      <c r="B1" s="463"/>
      <c r="D1" s="465"/>
      <c r="E1" s="465"/>
      <c r="F1" s="465"/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1:17" s="64" customFormat="1" x14ac:dyDescent="0.25">
      <c r="A2" s="65" t="s">
        <v>1114</v>
      </c>
      <c r="B2" s="65"/>
      <c r="D2" s="59"/>
      <c r="E2" s="59"/>
      <c r="F2" s="59"/>
      <c r="G2" s="6"/>
      <c r="H2" s="6"/>
      <c r="I2" s="389"/>
      <c r="J2" s="6"/>
      <c r="K2" s="6"/>
      <c r="L2" s="389"/>
      <c r="M2" s="389"/>
      <c r="N2" s="389"/>
      <c r="O2" s="389"/>
      <c r="P2" s="389"/>
    </row>
    <row r="3" spans="1:17" s="64" customFormat="1" ht="9" customHeight="1" x14ac:dyDescent="0.25">
      <c r="D3" s="424"/>
      <c r="E3" s="242"/>
      <c r="F3" s="242"/>
      <c r="G3" s="218"/>
      <c r="H3" s="219"/>
      <c r="I3" s="390"/>
      <c r="J3" s="219"/>
      <c r="K3" s="217"/>
      <c r="L3" s="390"/>
      <c r="M3" s="443"/>
      <c r="N3" s="444"/>
      <c r="O3" s="390"/>
      <c r="P3" s="443"/>
    </row>
    <row r="4" spans="1:17" s="64" customFormat="1" x14ac:dyDescent="0.25">
      <c r="D4" s="60" t="s">
        <v>622</v>
      </c>
      <c r="E4" s="18" t="s">
        <v>623</v>
      </c>
      <c r="F4" s="18" t="s">
        <v>624</v>
      </c>
      <c r="G4" s="18" t="s">
        <v>846</v>
      </c>
      <c r="H4" s="262" t="s">
        <v>869</v>
      </c>
      <c r="I4" s="391" t="s">
        <v>888</v>
      </c>
      <c r="J4" s="394" t="s">
        <v>888</v>
      </c>
      <c r="K4" s="60" t="s">
        <v>948</v>
      </c>
      <c r="L4" s="391" t="s">
        <v>948</v>
      </c>
      <c r="M4" s="394" t="s">
        <v>948</v>
      </c>
      <c r="N4" s="445" t="s">
        <v>1065</v>
      </c>
      <c r="O4" s="391" t="s">
        <v>1065</v>
      </c>
      <c r="P4" s="394" t="s">
        <v>1065</v>
      </c>
    </row>
    <row r="5" spans="1:17" s="64" customFormat="1" x14ac:dyDescent="0.25">
      <c r="D5" s="216" t="s">
        <v>619</v>
      </c>
      <c r="E5" s="19" t="s">
        <v>643</v>
      </c>
      <c r="F5" s="19" t="s">
        <v>643</v>
      </c>
      <c r="G5" s="19" t="s">
        <v>643</v>
      </c>
      <c r="H5" s="263" t="s">
        <v>643</v>
      </c>
      <c r="I5" s="392" t="s">
        <v>824</v>
      </c>
      <c r="J5" s="395" t="s">
        <v>619</v>
      </c>
      <c r="K5" s="216" t="s">
        <v>851</v>
      </c>
      <c r="L5" s="392" t="s">
        <v>824</v>
      </c>
      <c r="M5" s="395" t="s">
        <v>619</v>
      </c>
      <c r="N5" s="446" t="s">
        <v>851</v>
      </c>
      <c r="O5" s="392" t="s">
        <v>824</v>
      </c>
      <c r="P5" s="447" t="s">
        <v>1109</v>
      </c>
    </row>
    <row r="6" spans="1:17" s="2" customFormat="1" x14ac:dyDescent="0.25">
      <c r="A6" s="2" t="s">
        <v>0</v>
      </c>
      <c r="C6" s="2" t="s">
        <v>1</v>
      </c>
      <c r="D6" s="425" t="s">
        <v>620</v>
      </c>
      <c r="E6" s="381" t="s">
        <v>620</v>
      </c>
      <c r="F6" s="381" t="s">
        <v>620</v>
      </c>
      <c r="G6" s="381" t="s">
        <v>620</v>
      </c>
      <c r="H6" s="185" t="s">
        <v>620</v>
      </c>
      <c r="I6" s="393" t="s">
        <v>825</v>
      </c>
      <c r="J6" s="396" t="s">
        <v>620</v>
      </c>
      <c r="K6" s="216" t="s">
        <v>618</v>
      </c>
      <c r="L6" s="393" t="s">
        <v>825</v>
      </c>
      <c r="M6" s="396" t="s">
        <v>620</v>
      </c>
      <c r="N6" s="446" t="s">
        <v>618</v>
      </c>
      <c r="O6" s="393" t="s">
        <v>825</v>
      </c>
      <c r="P6" s="448" t="s">
        <v>1126</v>
      </c>
    </row>
    <row r="7" spans="1:17" ht="7.5" customHeight="1" x14ac:dyDescent="0.25">
      <c r="D7" s="259"/>
      <c r="E7" s="260"/>
      <c r="F7" s="80"/>
      <c r="G7" s="80"/>
      <c r="H7" s="211"/>
      <c r="I7" s="80"/>
      <c r="J7" s="211"/>
      <c r="K7" s="210"/>
      <c r="L7" s="80"/>
      <c r="M7" s="211"/>
      <c r="N7" s="210"/>
      <c r="O7" s="80"/>
      <c r="P7" s="211"/>
    </row>
    <row r="8" spans="1:17" ht="27.75" customHeight="1" x14ac:dyDescent="0.25">
      <c r="A8" s="11" t="s">
        <v>689</v>
      </c>
      <c r="C8" s="11" t="s">
        <v>690</v>
      </c>
      <c r="D8" s="259">
        <v>883257.34</v>
      </c>
      <c r="E8" s="260">
        <v>905677.78</v>
      </c>
      <c r="F8" s="144">
        <v>959649.11</v>
      </c>
      <c r="G8" s="423">
        <f>1134713.29+25441.58</f>
        <v>1160154.8700000001</v>
      </c>
      <c r="H8" s="230">
        <v>1126195.01</v>
      </c>
      <c r="I8" s="221">
        <v>1308501</v>
      </c>
      <c r="J8" s="230">
        <v>1354907.75</v>
      </c>
      <c r="K8" s="220">
        <v>1418198</v>
      </c>
      <c r="L8" s="221">
        <v>1266724</v>
      </c>
      <c r="M8" s="230">
        <v>1248950</v>
      </c>
      <c r="N8" s="220">
        <v>1505281</v>
      </c>
      <c r="O8" s="221">
        <f>N81-SUM(O9:O80)</f>
        <v>1453976</v>
      </c>
      <c r="P8" s="230">
        <v>655752</v>
      </c>
      <c r="Q8" s="71"/>
    </row>
    <row r="9" spans="1:17" ht="27.75" customHeight="1" x14ac:dyDescent="0.25">
      <c r="A9" s="11" t="s">
        <v>691</v>
      </c>
      <c r="C9" s="11" t="s">
        <v>692</v>
      </c>
      <c r="D9" s="259">
        <v>0</v>
      </c>
      <c r="E9" s="260">
        <v>0</v>
      </c>
      <c r="F9" s="410"/>
      <c r="G9" s="410">
        <v>0</v>
      </c>
      <c r="H9" s="231">
        <v>0</v>
      </c>
      <c r="I9" s="143">
        <v>0</v>
      </c>
      <c r="J9" s="231">
        <v>0</v>
      </c>
      <c r="K9" s="210">
        <v>0</v>
      </c>
      <c r="L9" s="143">
        <v>0</v>
      </c>
      <c r="M9" s="231">
        <v>0</v>
      </c>
      <c r="N9" s="210">
        <v>0</v>
      </c>
      <c r="O9" s="143"/>
      <c r="P9" s="231">
        <v>0</v>
      </c>
      <c r="Q9" s="71"/>
    </row>
    <row r="10" spans="1:17" ht="27.75" customHeight="1" x14ac:dyDescent="0.25">
      <c r="A10" s="11" t="s">
        <v>693</v>
      </c>
      <c r="C10" s="11" t="s">
        <v>694</v>
      </c>
      <c r="D10" s="259">
        <v>10000</v>
      </c>
      <c r="E10" s="260">
        <v>91150</v>
      </c>
      <c r="F10" s="410">
        <v>21040</v>
      </c>
      <c r="G10" s="410">
        <v>37500</v>
      </c>
      <c r="H10" s="231">
        <v>56300</v>
      </c>
      <c r="I10" s="143">
        <v>0</v>
      </c>
      <c r="J10" s="231">
        <v>0</v>
      </c>
      <c r="K10" s="210">
        <v>0</v>
      </c>
      <c r="L10" s="143">
        <v>5000</v>
      </c>
      <c r="M10" s="231">
        <v>0</v>
      </c>
      <c r="N10" s="210">
        <v>0</v>
      </c>
      <c r="O10" s="143">
        <v>6000</v>
      </c>
      <c r="P10" s="231">
        <v>12000</v>
      </c>
      <c r="Q10" s="73"/>
    </row>
    <row r="11" spans="1:17" ht="27.75" customHeight="1" x14ac:dyDescent="0.25">
      <c r="A11" s="11" t="s">
        <v>695</v>
      </c>
      <c r="C11" s="11" t="s">
        <v>696</v>
      </c>
      <c r="D11" s="259">
        <v>-5000</v>
      </c>
      <c r="E11" s="260">
        <v>-38065</v>
      </c>
      <c r="F11" s="410">
        <v>-18030</v>
      </c>
      <c r="G11" s="410">
        <v>-13000</v>
      </c>
      <c r="H11" s="231">
        <v>0</v>
      </c>
      <c r="I11" s="143">
        <v>0</v>
      </c>
      <c r="J11" s="231">
        <v>-1000</v>
      </c>
      <c r="K11" s="210">
        <v>0</v>
      </c>
      <c r="L11" s="143">
        <v>0</v>
      </c>
      <c r="M11" s="231">
        <v>0</v>
      </c>
      <c r="N11" s="210">
        <v>0</v>
      </c>
      <c r="O11" s="143"/>
      <c r="P11" s="231">
        <v>0</v>
      </c>
      <c r="Q11" s="73"/>
    </row>
    <row r="12" spans="1:17" ht="27.75" customHeight="1" x14ac:dyDescent="0.25">
      <c r="A12" s="11" t="s">
        <v>697</v>
      </c>
      <c r="C12" s="11" t="s">
        <v>698</v>
      </c>
      <c r="D12" s="259">
        <v>1175.72</v>
      </c>
      <c r="E12" s="260">
        <v>2563.66</v>
      </c>
      <c r="F12" s="410">
        <v>1509.62</v>
      </c>
      <c r="G12" s="410">
        <v>0</v>
      </c>
      <c r="H12" s="231">
        <v>288.68</v>
      </c>
      <c r="I12" s="143">
        <v>144</v>
      </c>
      <c r="J12" s="231">
        <v>1422.45</v>
      </c>
      <c r="K12" s="210">
        <v>0</v>
      </c>
      <c r="L12" s="143">
        <v>99</v>
      </c>
      <c r="M12" s="231">
        <v>99.59</v>
      </c>
      <c r="N12" s="210">
        <v>0</v>
      </c>
      <c r="O12" s="143">
        <v>8214</v>
      </c>
      <c r="P12" s="231">
        <v>8214.24</v>
      </c>
      <c r="Q12" s="73"/>
    </row>
    <row r="13" spans="1:17" ht="27.75" customHeight="1" x14ac:dyDescent="0.25">
      <c r="A13" s="11" t="s">
        <v>699</v>
      </c>
      <c r="C13" s="11" t="s">
        <v>700</v>
      </c>
      <c r="D13" s="259">
        <v>2571.6</v>
      </c>
      <c r="E13" s="260">
        <v>2686.74</v>
      </c>
      <c r="F13" s="410">
        <v>2491.9</v>
      </c>
      <c r="G13" s="410">
        <v>2089.6799999999998</v>
      </c>
      <c r="H13" s="231">
        <v>2113.3200000000002</v>
      </c>
      <c r="I13" s="143">
        <v>1638</v>
      </c>
      <c r="J13" s="231">
        <v>1638.3</v>
      </c>
      <c r="K13" s="210">
        <v>1200</v>
      </c>
      <c r="L13" s="143">
        <v>0</v>
      </c>
      <c r="M13" s="231">
        <v>0</v>
      </c>
      <c r="N13" s="210">
        <v>1200</v>
      </c>
      <c r="O13" s="143">
        <v>1022</v>
      </c>
      <c r="P13" s="231">
        <v>1022.1</v>
      </c>
      <c r="Q13" s="73"/>
    </row>
    <row r="14" spans="1:17" ht="27.75" customHeight="1" x14ac:dyDescent="0.25">
      <c r="A14" s="11" t="s">
        <v>701</v>
      </c>
      <c r="C14" s="11" t="s">
        <v>702</v>
      </c>
      <c r="D14" s="259">
        <v>0</v>
      </c>
      <c r="E14" s="260">
        <v>0</v>
      </c>
      <c r="F14" s="410">
        <v>0</v>
      </c>
      <c r="G14" s="410">
        <v>0</v>
      </c>
      <c r="H14" s="231">
        <v>0</v>
      </c>
      <c r="I14" s="143">
        <v>0</v>
      </c>
      <c r="J14" s="231">
        <v>0</v>
      </c>
      <c r="K14" s="210"/>
      <c r="L14" s="143">
        <v>0</v>
      </c>
      <c r="M14" s="231">
        <v>0</v>
      </c>
      <c r="N14" s="210"/>
      <c r="O14" s="143"/>
      <c r="P14" s="231">
        <v>0</v>
      </c>
      <c r="Q14" s="73"/>
    </row>
    <row r="15" spans="1:17" ht="27.75" customHeight="1" x14ac:dyDescent="0.25">
      <c r="A15" s="11" t="s">
        <v>703</v>
      </c>
      <c r="C15" s="11" t="s">
        <v>704</v>
      </c>
      <c r="D15" s="259">
        <v>20564.57</v>
      </c>
      <c r="E15" s="260">
        <v>22538.33</v>
      </c>
      <c r="F15" s="410">
        <v>16397.009999999998</v>
      </c>
      <c r="G15" s="410">
        <v>14108.82</v>
      </c>
      <c r="H15" s="231">
        <v>13434.22</v>
      </c>
      <c r="I15" s="143">
        <v>9000</v>
      </c>
      <c r="J15" s="231">
        <v>10711.44</v>
      </c>
      <c r="K15" s="210">
        <v>10000</v>
      </c>
      <c r="L15" s="143">
        <v>10000</v>
      </c>
      <c r="M15" s="231">
        <v>12015.23</v>
      </c>
      <c r="N15" s="210">
        <v>10000</v>
      </c>
      <c r="O15" s="143">
        <v>10000</v>
      </c>
      <c r="P15" s="231">
        <v>8731.25</v>
      </c>
      <c r="Q15" s="75"/>
    </row>
    <row r="16" spans="1:17" ht="27.75" customHeight="1" x14ac:dyDescent="0.25">
      <c r="A16" s="11" t="s">
        <v>705</v>
      </c>
      <c r="C16" s="11" t="s">
        <v>706</v>
      </c>
      <c r="D16" s="259">
        <v>45203.95</v>
      </c>
      <c r="E16" s="260">
        <v>40663.480000000003</v>
      </c>
      <c r="F16" s="410">
        <v>30612.17</v>
      </c>
      <c r="G16" s="410">
        <v>15891.28</v>
      </c>
      <c r="H16" s="231">
        <v>12528.16</v>
      </c>
      <c r="I16" s="143">
        <v>22500</v>
      </c>
      <c r="J16" s="231">
        <v>22467.919999999998</v>
      </c>
      <c r="K16" s="210">
        <v>10000</v>
      </c>
      <c r="L16" s="143">
        <v>5000</v>
      </c>
      <c r="M16" s="231">
        <v>15809.38</v>
      </c>
      <c r="N16" s="210">
        <v>10000</v>
      </c>
      <c r="O16" s="143">
        <v>8575</v>
      </c>
      <c r="P16" s="231">
        <v>7888.27</v>
      </c>
      <c r="Q16" s="75"/>
    </row>
    <row r="17" spans="1:17" ht="27.75" customHeight="1" x14ac:dyDescent="0.25">
      <c r="A17" s="11" t="s">
        <v>707</v>
      </c>
      <c r="C17" s="11" t="s">
        <v>708</v>
      </c>
      <c r="D17" s="259">
        <v>0</v>
      </c>
      <c r="E17" s="260">
        <v>0</v>
      </c>
      <c r="F17" s="410">
        <v>948.52</v>
      </c>
      <c r="G17" s="410">
        <v>0</v>
      </c>
      <c r="H17" s="231">
        <v>204.16</v>
      </c>
      <c r="I17" s="143">
        <v>0</v>
      </c>
      <c r="J17" s="231">
        <v>371.84</v>
      </c>
      <c r="K17" s="210">
        <v>0</v>
      </c>
      <c r="L17" s="143">
        <v>0</v>
      </c>
      <c r="M17" s="231">
        <v>0</v>
      </c>
      <c r="N17" s="210">
        <v>0</v>
      </c>
      <c r="O17" s="143">
        <v>0</v>
      </c>
      <c r="P17" s="231">
        <v>0</v>
      </c>
      <c r="Q17" s="75"/>
    </row>
    <row r="18" spans="1:17" ht="27.75" customHeight="1" x14ac:dyDescent="0.25">
      <c r="A18" s="11" t="s">
        <v>709</v>
      </c>
      <c r="C18" s="11" t="s">
        <v>710</v>
      </c>
      <c r="D18" s="259">
        <v>338.79</v>
      </c>
      <c r="E18" s="260">
        <v>0</v>
      </c>
      <c r="F18" s="410">
        <v>0</v>
      </c>
      <c r="G18" s="410">
        <v>0</v>
      </c>
      <c r="H18" s="231">
        <v>0</v>
      </c>
      <c r="I18" s="143">
        <v>0</v>
      </c>
      <c r="J18" s="231">
        <v>0</v>
      </c>
      <c r="K18" s="210">
        <v>0</v>
      </c>
      <c r="L18" s="143">
        <v>0</v>
      </c>
      <c r="M18" s="231">
        <v>0</v>
      </c>
      <c r="N18" s="210">
        <v>0</v>
      </c>
      <c r="O18" s="143">
        <v>0</v>
      </c>
      <c r="P18" s="231">
        <v>0</v>
      </c>
      <c r="Q18" s="75"/>
    </row>
    <row r="19" spans="1:17" ht="27.75" customHeight="1" x14ac:dyDescent="0.25">
      <c r="A19" s="11" t="s">
        <v>711</v>
      </c>
      <c r="C19" s="11" t="s">
        <v>712</v>
      </c>
      <c r="D19" s="259">
        <v>0</v>
      </c>
      <c r="E19" s="260">
        <v>0</v>
      </c>
      <c r="F19" s="410">
        <v>18.5</v>
      </c>
      <c r="G19" s="410">
        <v>0</v>
      </c>
      <c r="H19" s="231">
        <v>0</v>
      </c>
      <c r="I19" s="143">
        <v>0</v>
      </c>
      <c r="J19" s="231">
        <v>0</v>
      </c>
      <c r="K19" s="210">
        <v>0</v>
      </c>
      <c r="L19" s="143">
        <v>0</v>
      </c>
      <c r="M19" s="231">
        <v>0</v>
      </c>
      <c r="N19" s="210">
        <v>0</v>
      </c>
      <c r="O19" s="143">
        <v>0</v>
      </c>
      <c r="P19" s="231">
        <v>0</v>
      </c>
      <c r="Q19" s="75"/>
    </row>
    <row r="20" spans="1:17" ht="27.75" customHeight="1" x14ac:dyDescent="0.25">
      <c r="A20" s="11" t="s">
        <v>713</v>
      </c>
      <c r="C20" s="11" t="s">
        <v>714</v>
      </c>
      <c r="D20" s="259">
        <v>0</v>
      </c>
      <c r="E20" s="260">
        <v>36.65</v>
      </c>
      <c r="F20" s="410">
        <v>0</v>
      </c>
      <c r="G20" s="410">
        <v>22605.25</v>
      </c>
      <c r="H20" s="231">
        <v>0</v>
      </c>
      <c r="I20" s="143">
        <v>0</v>
      </c>
      <c r="J20" s="231">
        <v>1800</v>
      </c>
      <c r="K20" s="210">
        <v>0</v>
      </c>
      <c r="L20" s="143">
        <v>0</v>
      </c>
      <c r="M20" s="231">
        <v>750</v>
      </c>
      <c r="N20" s="210">
        <v>0</v>
      </c>
      <c r="O20" s="143">
        <v>0</v>
      </c>
      <c r="P20" s="231">
        <v>0</v>
      </c>
      <c r="Q20" s="75"/>
    </row>
    <row r="21" spans="1:17" ht="27.75" customHeight="1" x14ac:dyDescent="0.25">
      <c r="A21" s="11" t="s">
        <v>715</v>
      </c>
      <c r="C21" s="11" t="s">
        <v>716</v>
      </c>
      <c r="D21" s="259">
        <v>0</v>
      </c>
      <c r="E21" s="260">
        <v>75.27</v>
      </c>
      <c r="F21" s="410">
        <v>30.02</v>
      </c>
      <c r="G21" s="410">
        <v>8.0299999999999994</v>
      </c>
      <c r="H21" s="231">
        <v>21.42</v>
      </c>
      <c r="I21" s="143">
        <v>0</v>
      </c>
      <c r="J21" s="231">
        <v>0</v>
      </c>
      <c r="K21" s="210">
        <v>0</v>
      </c>
      <c r="L21" s="143">
        <v>0</v>
      </c>
      <c r="M21" s="231">
        <v>0</v>
      </c>
      <c r="N21" s="210">
        <v>0</v>
      </c>
      <c r="O21" s="143">
        <v>0</v>
      </c>
      <c r="P21" s="231">
        <v>53.51</v>
      </c>
      <c r="Q21" s="75"/>
    </row>
    <row r="22" spans="1:17" ht="27.75" customHeight="1" x14ac:dyDescent="0.25">
      <c r="A22" s="11" t="s">
        <v>717</v>
      </c>
      <c r="C22" s="11" t="s">
        <v>718</v>
      </c>
      <c r="D22" s="259">
        <v>1800</v>
      </c>
      <c r="E22" s="260">
        <v>1525</v>
      </c>
      <c r="F22" s="410">
        <v>1500</v>
      </c>
      <c r="G22" s="410">
        <v>1100</v>
      </c>
      <c r="H22" s="231">
        <v>200</v>
      </c>
      <c r="I22" s="143">
        <v>200</v>
      </c>
      <c r="J22" s="231">
        <v>500</v>
      </c>
      <c r="K22" s="210">
        <v>500</v>
      </c>
      <c r="L22" s="143">
        <v>1850</v>
      </c>
      <c r="M22" s="231">
        <v>3050</v>
      </c>
      <c r="N22" s="210">
        <v>500</v>
      </c>
      <c r="O22" s="143">
        <v>9125</v>
      </c>
      <c r="P22" s="231">
        <v>9125</v>
      </c>
      <c r="Q22" s="77"/>
    </row>
    <row r="23" spans="1:17" ht="27.75" customHeight="1" x14ac:dyDescent="0.25">
      <c r="A23" s="11" t="s">
        <v>719</v>
      </c>
      <c r="C23" s="11" t="s">
        <v>720</v>
      </c>
      <c r="D23" s="259">
        <v>240</v>
      </c>
      <c r="E23" s="260">
        <v>0</v>
      </c>
      <c r="F23" s="410">
        <v>155</v>
      </c>
      <c r="G23" s="410">
        <v>340</v>
      </c>
      <c r="H23" s="231">
        <v>135</v>
      </c>
      <c r="I23" s="143">
        <v>0</v>
      </c>
      <c r="J23" s="231">
        <v>0</v>
      </c>
      <c r="K23" s="210">
        <v>50</v>
      </c>
      <c r="L23" s="143">
        <v>565</v>
      </c>
      <c r="M23" s="231">
        <v>715</v>
      </c>
      <c r="N23" s="210">
        <v>50</v>
      </c>
      <c r="O23" s="143">
        <v>290</v>
      </c>
      <c r="P23" s="231">
        <v>290</v>
      </c>
      <c r="Q23" s="77"/>
    </row>
    <row r="24" spans="1:17" ht="27.75" customHeight="1" x14ac:dyDescent="0.25">
      <c r="A24" s="11" t="s">
        <v>721</v>
      </c>
      <c r="C24" s="11" t="s">
        <v>722</v>
      </c>
      <c r="D24" s="259">
        <v>330294.08</v>
      </c>
      <c r="E24" s="260">
        <v>351157.91</v>
      </c>
      <c r="F24" s="410">
        <v>388965.25</v>
      </c>
      <c r="G24" s="410">
        <v>395718.64</v>
      </c>
      <c r="H24" s="231">
        <v>329116.52</v>
      </c>
      <c r="I24" s="143">
        <v>400750</v>
      </c>
      <c r="J24" s="231">
        <v>411492.88</v>
      </c>
      <c r="K24" s="210">
        <v>370000</v>
      </c>
      <c r="L24" s="143">
        <v>403650</v>
      </c>
      <c r="M24" s="231">
        <v>405751.16</v>
      </c>
      <c r="N24" s="210">
        <v>390000</v>
      </c>
      <c r="O24" s="143">
        <v>412000</v>
      </c>
      <c r="P24" s="231">
        <v>287240.92</v>
      </c>
      <c r="Q24" s="76"/>
    </row>
    <row r="25" spans="1:17" ht="27.75" customHeight="1" x14ac:dyDescent="0.25">
      <c r="A25" s="11" t="s">
        <v>723</v>
      </c>
      <c r="C25" s="11" t="s">
        <v>724</v>
      </c>
      <c r="D25" s="259">
        <v>768</v>
      </c>
      <c r="E25" s="260">
        <v>800</v>
      </c>
      <c r="F25" s="410">
        <v>780</v>
      </c>
      <c r="G25" s="410">
        <v>734.5</v>
      </c>
      <c r="H25" s="231">
        <v>684</v>
      </c>
      <c r="I25" s="143">
        <v>650</v>
      </c>
      <c r="J25" s="231">
        <v>844</v>
      </c>
      <c r="K25" s="210">
        <v>650</v>
      </c>
      <c r="L25" s="143">
        <v>650</v>
      </c>
      <c r="M25" s="231">
        <v>830</v>
      </c>
      <c r="N25" s="210">
        <v>650</v>
      </c>
      <c r="O25" s="143">
        <v>700</v>
      </c>
      <c r="P25" s="231">
        <v>586</v>
      </c>
      <c r="Q25" s="76"/>
    </row>
    <row r="26" spans="1:17" ht="27.75" customHeight="1" x14ac:dyDescent="0.25">
      <c r="A26" s="11" t="s">
        <v>725</v>
      </c>
      <c r="C26" s="11" t="s">
        <v>726</v>
      </c>
      <c r="D26" s="259">
        <v>13782</v>
      </c>
      <c r="E26" s="260">
        <v>14655</v>
      </c>
      <c r="F26" s="410">
        <v>15788</v>
      </c>
      <c r="G26" s="410">
        <v>15762</v>
      </c>
      <c r="H26" s="231">
        <v>11570</v>
      </c>
      <c r="I26" s="143">
        <v>12000</v>
      </c>
      <c r="J26" s="231">
        <v>13363</v>
      </c>
      <c r="K26" s="210">
        <v>12000</v>
      </c>
      <c r="L26" s="143">
        <v>12000</v>
      </c>
      <c r="M26" s="231">
        <v>13046</v>
      </c>
      <c r="N26" s="210">
        <v>12000</v>
      </c>
      <c r="O26" s="143">
        <v>12100</v>
      </c>
      <c r="P26" s="231">
        <v>8941</v>
      </c>
      <c r="Q26" s="76"/>
    </row>
    <row r="27" spans="1:17" ht="27.75" customHeight="1" x14ac:dyDescent="0.25">
      <c r="A27" s="11" t="s">
        <v>727</v>
      </c>
      <c r="C27" s="11" t="s">
        <v>728</v>
      </c>
      <c r="D27" s="259">
        <v>13450.9</v>
      </c>
      <c r="E27" s="260">
        <v>9867</v>
      </c>
      <c r="F27" s="410">
        <v>16369.4</v>
      </c>
      <c r="G27" s="410">
        <v>18122</v>
      </c>
      <c r="H27" s="231">
        <v>9268.7999999999993</v>
      </c>
      <c r="I27" s="143">
        <v>7360</v>
      </c>
      <c r="J27" s="231">
        <v>10321.799999999999</v>
      </c>
      <c r="K27" s="210">
        <v>8000</v>
      </c>
      <c r="L27" s="143">
        <v>8500</v>
      </c>
      <c r="M27" s="231">
        <v>13244.6</v>
      </c>
      <c r="N27" s="210">
        <v>8000</v>
      </c>
      <c r="O27" s="143">
        <v>5035</v>
      </c>
      <c r="P27" s="231">
        <v>4235</v>
      </c>
      <c r="Q27" s="77"/>
    </row>
    <row r="28" spans="1:17" ht="27.75" customHeight="1" x14ac:dyDescent="0.25">
      <c r="A28" s="11" t="s">
        <v>729</v>
      </c>
      <c r="C28" s="11" t="s">
        <v>730</v>
      </c>
      <c r="D28" s="259">
        <v>50</v>
      </c>
      <c r="E28" s="260">
        <v>30</v>
      </c>
      <c r="F28" s="410">
        <v>80</v>
      </c>
      <c r="G28" s="410">
        <v>70</v>
      </c>
      <c r="H28" s="231">
        <v>20</v>
      </c>
      <c r="I28" s="143">
        <v>0</v>
      </c>
      <c r="J28" s="231">
        <v>20</v>
      </c>
      <c r="K28" s="210">
        <v>0</v>
      </c>
      <c r="L28" s="143">
        <v>0</v>
      </c>
      <c r="M28" s="231">
        <v>50</v>
      </c>
      <c r="N28" s="210">
        <v>0</v>
      </c>
      <c r="O28" s="143">
        <v>0</v>
      </c>
      <c r="P28" s="231">
        <v>0</v>
      </c>
      <c r="Q28" s="77"/>
    </row>
    <row r="29" spans="1:17" ht="27.75" customHeight="1" x14ac:dyDescent="0.25">
      <c r="A29" s="11" t="s">
        <v>731</v>
      </c>
      <c r="C29" s="11" t="s">
        <v>732</v>
      </c>
      <c r="D29" s="259">
        <v>397</v>
      </c>
      <c r="E29" s="260">
        <v>301</v>
      </c>
      <c r="F29" s="410">
        <v>148</v>
      </c>
      <c r="G29" s="410">
        <v>231</v>
      </c>
      <c r="H29" s="231">
        <v>365</v>
      </c>
      <c r="I29" s="143">
        <v>250</v>
      </c>
      <c r="J29" s="231">
        <v>275</v>
      </c>
      <c r="K29" s="210">
        <v>50</v>
      </c>
      <c r="L29" s="143">
        <v>226</v>
      </c>
      <c r="M29" s="231">
        <v>348</v>
      </c>
      <c r="N29" s="210">
        <v>50</v>
      </c>
      <c r="O29" s="143">
        <v>250</v>
      </c>
      <c r="P29" s="231">
        <v>248</v>
      </c>
      <c r="Q29" s="77"/>
    </row>
    <row r="30" spans="1:17" ht="27.75" customHeight="1" x14ac:dyDescent="0.25">
      <c r="A30" s="11" t="s">
        <v>733</v>
      </c>
      <c r="C30" s="11" t="s">
        <v>734</v>
      </c>
      <c r="D30" s="259">
        <v>49</v>
      </c>
      <c r="E30" s="260">
        <v>42</v>
      </c>
      <c r="F30" s="410">
        <v>35</v>
      </c>
      <c r="G30" s="410">
        <v>35</v>
      </c>
      <c r="H30" s="231">
        <v>14</v>
      </c>
      <c r="I30" s="143">
        <v>50</v>
      </c>
      <c r="J30" s="231">
        <v>56</v>
      </c>
      <c r="K30" s="210">
        <v>0</v>
      </c>
      <c r="L30" s="143">
        <v>14</v>
      </c>
      <c r="M30" s="231">
        <v>42</v>
      </c>
      <c r="N30" s="210">
        <v>0</v>
      </c>
      <c r="O30" s="143">
        <v>50</v>
      </c>
      <c r="P30" s="231">
        <v>42</v>
      </c>
      <c r="Q30" s="77"/>
    </row>
    <row r="31" spans="1:17" ht="27.75" customHeight="1" x14ac:dyDescent="0.25">
      <c r="A31" s="11" t="s">
        <v>735</v>
      </c>
      <c r="C31" s="11" t="s">
        <v>736</v>
      </c>
      <c r="D31" s="259">
        <v>2092.5</v>
      </c>
      <c r="E31" s="260">
        <v>2777</v>
      </c>
      <c r="F31" s="410">
        <v>1666</v>
      </c>
      <c r="G31" s="410">
        <v>1744.5</v>
      </c>
      <c r="H31" s="231">
        <v>2008.5</v>
      </c>
      <c r="I31" s="143">
        <v>2300</v>
      </c>
      <c r="J31" s="231">
        <v>2368</v>
      </c>
      <c r="K31" s="210">
        <v>2000</v>
      </c>
      <c r="L31" s="143">
        <v>2200</v>
      </c>
      <c r="M31" s="231">
        <v>2633.5</v>
      </c>
      <c r="N31" s="210">
        <v>2000</v>
      </c>
      <c r="O31" s="143">
        <v>2000</v>
      </c>
      <c r="P31" s="231">
        <v>1811</v>
      </c>
      <c r="Q31" s="77"/>
    </row>
    <row r="32" spans="1:17" ht="27.75" customHeight="1" x14ac:dyDescent="0.25">
      <c r="A32" s="11" t="s">
        <v>737</v>
      </c>
      <c r="C32" s="11" t="s">
        <v>738</v>
      </c>
      <c r="D32" s="259">
        <v>10</v>
      </c>
      <c r="E32" s="260">
        <v>0</v>
      </c>
      <c r="F32" s="410">
        <v>0</v>
      </c>
      <c r="G32" s="410">
        <v>10</v>
      </c>
      <c r="H32" s="231">
        <v>0</v>
      </c>
      <c r="I32" s="143">
        <v>0</v>
      </c>
      <c r="J32" s="231">
        <v>0</v>
      </c>
      <c r="K32" s="210">
        <v>0</v>
      </c>
      <c r="L32" s="143">
        <v>0</v>
      </c>
      <c r="M32" s="231">
        <v>0</v>
      </c>
      <c r="N32" s="210">
        <v>0</v>
      </c>
      <c r="O32" s="143">
        <v>0</v>
      </c>
      <c r="P32" s="231">
        <v>0</v>
      </c>
      <c r="Q32" s="77"/>
    </row>
    <row r="33" spans="1:17" ht="27.75" customHeight="1" x14ac:dyDescent="0.25">
      <c r="A33" s="11" t="s">
        <v>739</v>
      </c>
      <c r="C33" s="11" t="s">
        <v>740</v>
      </c>
      <c r="D33" s="259">
        <v>0</v>
      </c>
      <c r="E33" s="260">
        <v>2</v>
      </c>
      <c r="F33" s="410">
        <v>0</v>
      </c>
      <c r="G33" s="410">
        <v>2</v>
      </c>
      <c r="H33" s="231">
        <v>0</v>
      </c>
      <c r="I33" s="143">
        <v>0</v>
      </c>
      <c r="J33" s="231">
        <v>2</v>
      </c>
      <c r="K33" s="210">
        <v>0</v>
      </c>
      <c r="L33" s="143">
        <v>0</v>
      </c>
      <c r="M33" s="231">
        <v>0</v>
      </c>
      <c r="N33" s="210">
        <v>0</v>
      </c>
      <c r="O33" s="143">
        <v>0</v>
      </c>
      <c r="P33" s="231">
        <v>2</v>
      </c>
      <c r="Q33" s="77"/>
    </row>
    <row r="34" spans="1:17" ht="27.75" customHeight="1" x14ac:dyDescent="0.25">
      <c r="A34" s="11" t="s">
        <v>741</v>
      </c>
      <c r="C34" s="11" t="s">
        <v>742</v>
      </c>
      <c r="D34" s="259">
        <v>65</v>
      </c>
      <c r="E34" s="260">
        <v>70</v>
      </c>
      <c r="F34" s="410">
        <v>51</v>
      </c>
      <c r="G34" s="410">
        <v>66</v>
      </c>
      <c r="H34" s="231">
        <v>51</v>
      </c>
      <c r="I34" s="143">
        <v>40</v>
      </c>
      <c r="J34" s="231">
        <v>44</v>
      </c>
      <c r="K34" s="210">
        <v>40</v>
      </c>
      <c r="L34" s="143">
        <v>40</v>
      </c>
      <c r="M34" s="231">
        <v>43</v>
      </c>
      <c r="N34" s="210">
        <v>40</v>
      </c>
      <c r="O34" s="143">
        <v>50</v>
      </c>
      <c r="P34" s="231">
        <v>46</v>
      </c>
      <c r="Q34" s="77"/>
    </row>
    <row r="35" spans="1:17" ht="27.75" customHeight="1" x14ac:dyDescent="0.25">
      <c r="A35" s="11" t="s">
        <v>743</v>
      </c>
      <c r="C35" s="11" t="s">
        <v>744</v>
      </c>
      <c r="D35" s="259">
        <v>330</v>
      </c>
      <c r="E35" s="260">
        <v>360</v>
      </c>
      <c r="F35" s="410">
        <v>450</v>
      </c>
      <c r="G35" s="410">
        <v>735</v>
      </c>
      <c r="H35" s="231">
        <v>240</v>
      </c>
      <c r="I35" s="143">
        <v>550</v>
      </c>
      <c r="J35" s="231">
        <v>585</v>
      </c>
      <c r="K35" s="210">
        <v>200</v>
      </c>
      <c r="L35" s="143">
        <v>400</v>
      </c>
      <c r="M35" s="231">
        <v>885</v>
      </c>
      <c r="N35" s="210">
        <v>200</v>
      </c>
      <c r="O35" s="143">
        <v>495</v>
      </c>
      <c r="P35" s="231">
        <v>495</v>
      </c>
      <c r="Q35" s="77"/>
    </row>
    <row r="36" spans="1:17" ht="27.75" customHeight="1" x14ac:dyDescent="0.25">
      <c r="A36" s="11" t="s">
        <v>745</v>
      </c>
      <c r="C36" s="11" t="s">
        <v>746</v>
      </c>
      <c r="D36" s="259">
        <v>0</v>
      </c>
      <c r="E36" s="260">
        <v>0</v>
      </c>
      <c r="F36" s="410">
        <v>0</v>
      </c>
      <c r="G36" s="410">
        <v>0</v>
      </c>
      <c r="H36" s="231">
        <v>0</v>
      </c>
      <c r="I36" s="143">
        <v>0</v>
      </c>
      <c r="J36" s="231">
        <v>0</v>
      </c>
      <c r="K36" s="210">
        <v>0</v>
      </c>
      <c r="L36" s="143">
        <v>0</v>
      </c>
      <c r="M36" s="231">
        <v>0</v>
      </c>
      <c r="N36" s="210">
        <v>0</v>
      </c>
      <c r="O36" s="143">
        <v>0</v>
      </c>
      <c r="P36" s="231">
        <v>0</v>
      </c>
      <c r="Q36" s="77"/>
    </row>
    <row r="37" spans="1:17" ht="27.75" customHeight="1" x14ac:dyDescent="0.25">
      <c r="A37" s="11" t="s">
        <v>747</v>
      </c>
      <c r="C37" s="11" t="s">
        <v>748</v>
      </c>
      <c r="D37" s="259">
        <v>0</v>
      </c>
      <c r="E37" s="260">
        <v>0</v>
      </c>
      <c r="F37" s="410">
        <v>0</v>
      </c>
      <c r="G37" s="410">
        <v>0</v>
      </c>
      <c r="H37" s="231">
        <v>0</v>
      </c>
      <c r="I37" s="143">
        <v>0</v>
      </c>
      <c r="J37" s="231">
        <v>0</v>
      </c>
      <c r="K37" s="210">
        <v>0</v>
      </c>
      <c r="L37" s="143">
        <v>0</v>
      </c>
      <c r="M37" s="231">
        <v>0</v>
      </c>
      <c r="N37" s="210">
        <v>0</v>
      </c>
      <c r="O37" s="143">
        <v>0</v>
      </c>
      <c r="P37" s="231">
        <v>0</v>
      </c>
      <c r="Q37" s="77"/>
    </row>
    <row r="38" spans="1:17" ht="27.75" customHeight="1" x14ac:dyDescent="0.25">
      <c r="A38" s="11" t="s">
        <v>749</v>
      </c>
      <c r="C38" s="11" t="s">
        <v>750</v>
      </c>
      <c r="D38" s="259">
        <v>0</v>
      </c>
      <c r="E38" s="260">
        <v>0</v>
      </c>
      <c r="F38" s="410">
        <v>0</v>
      </c>
      <c r="G38" s="410">
        <v>0</v>
      </c>
      <c r="H38" s="231">
        <v>0</v>
      </c>
      <c r="I38" s="143">
        <v>0</v>
      </c>
      <c r="J38" s="231">
        <v>0</v>
      </c>
      <c r="K38" s="210">
        <v>0</v>
      </c>
      <c r="L38" s="143">
        <v>0</v>
      </c>
      <c r="M38" s="231">
        <v>0</v>
      </c>
      <c r="N38" s="210">
        <v>0</v>
      </c>
      <c r="O38" s="143">
        <v>0</v>
      </c>
      <c r="P38" s="231">
        <v>0</v>
      </c>
      <c r="Q38" s="77"/>
    </row>
    <row r="39" spans="1:17" ht="27.75" customHeight="1" x14ac:dyDescent="0.25">
      <c r="A39" s="11" t="s">
        <v>751</v>
      </c>
      <c r="C39" s="11" t="s">
        <v>752</v>
      </c>
      <c r="D39" s="259">
        <v>250</v>
      </c>
      <c r="E39" s="260">
        <v>360</v>
      </c>
      <c r="F39" s="410">
        <v>150</v>
      </c>
      <c r="G39" s="410">
        <v>80</v>
      </c>
      <c r="H39" s="231">
        <v>50</v>
      </c>
      <c r="I39" s="143">
        <v>90</v>
      </c>
      <c r="J39" s="231">
        <v>130</v>
      </c>
      <c r="K39" s="210">
        <v>40</v>
      </c>
      <c r="L39" s="143">
        <v>60</v>
      </c>
      <c r="M39" s="231">
        <v>60</v>
      </c>
      <c r="N39" s="210">
        <v>40</v>
      </c>
      <c r="O39" s="143">
        <v>80</v>
      </c>
      <c r="P39" s="231">
        <v>80</v>
      </c>
      <c r="Q39" s="77"/>
    </row>
    <row r="40" spans="1:17" ht="27.75" customHeight="1" x14ac:dyDescent="0.25">
      <c r="A40" s="11" t="s">
        <v>753</v>
      </c>
      <c r="C40" s="11" t="s">
        <v>754</v>
      </c>
      <c r="D40" s="259">
        <v>150</v>
      </c>
      <c r="E40" s="260">
        <v>150</v>
      </c>
      <c r="F40" s="410">
        <v>100</v>
      </c>
      <c r="G40" s="410">
        <v>100</v>
      </c>
      <c r="H40" s="231">
        <v>100</v>
      </c>
      <c r="I40" s="143">
        <v>100</v>
      </c>
      <c r="J40" s="231">
        <v>100</v>
      </c>
      <c r="K40" s="210">
        <v>50</v>
      </c>
      <c r="L40" s="143">
        <v>100</v>
      </c>
      <c r="M40" s="231">
        <v>100</v>
      </c>
      <c r="N40" s="210">
        <v>50</v>
      </c>
      <c r="O40" s="143">
        <v>100</v>
      </c>
      <c r="P40" s="231">
        <v>100</v>
      </c>
      <c r="Q40" s="77"/>
    </row>
    <row r="41" spans="1:17" ht="27.75" customHeight="1" x14ac:dyDescent="0.25">
      <c r="A41" s="11" t="s">
        <v>755</v>
      </c>
      <c r="C41" s="11" t="s">
        <v>756</v>
      </c>
      <c r="D41" s="259">
        <v>2265</v>
      </c>
      <c r="E41" s="260">
        <v>2160</v>
      </c>
      <c r="F41" s="410">
        <v>3417.5</v>
      </c>
      <c r="G41" s="410">
        <v>2710</v>
      </c>
      <c r="H41" s="231">
        <v>1350</v>
      </c>
      <c r="I41" s="143">
        <v>2132</v>
      </c>
      <c r="J41" s="231">
        <v>3240</v>
      </c>
      <c r="K41" s="210">
        <v>500</v>
      </c>
      <c r="L41" s="143">
        <v>2500</v>
      </c>
      <c r="M41" s="231">
        <v>2870</v>
      </c>
      <c r="N41" s="210">
        <v>500</v>
      </c>
      <c r="O41" s="143">
        <v>975</v>
      </c>
      <c r="P41" s="231">
        <v>975</v>
      </c>
      <c r="Q41" s="77"/>
    </row>
    <row r="42" spans="1:17" ht="27.75" customHeight="1" x14ac:dyDescent="0.25">
      <c r="A42" s="11" t="s">
        <v>1096</v>
      </c>
      <c r="C42" s="11" t="s">
        <v>1097</v>
      </c>
      <c r="D42" s="259"/>
      <c r="E42" s="260"/>
      <c r="F42" s="410"/>
      <c r="G42" s="410"/>
      <c r="H42" s="231"/>
      <c r="I42" s="143"/>
      <c r="J42" s="231"/>
      <c r="K42" s="210"/>
      <c r="L42" s="143"/>
      <c r="M42" s="231">
        <v>0</v>
      </c>
      <c r="N42" s="210"/>
      <c r="O42" s="143"/>
      <c r="P42" s="231">
        <v>112617.31</v>
      </c>
      <c r="Q42" s="78"/>
    </row>
    <row r="43" spans="1:17" s="258" customFormat="1" ht="27.75" customHeight="1" x14ac:dyDescent="0.25">
      <c r="A43" s="258" t="s">
        <v>757</v>
      </c>
      <c r="C43" s="258" t="s">
        <v>758</v>
      </c>
      <c r="D43" s="259">
        <v>0</v>
      </c>
      <c r="E43" s="260">
        <v>0</v>
      </c>
      <c r="F43" s="410">
        <v>0</v>
      </c>
      <c r="G43" s="410">
        <v>0</v>
      </c>
      <c r="H43" s="231">
        <v>13510.34</v>
      </c>
      <c r="I43" s="143">
        <v>17175</v>
      </c>
      <c r="J43" s="231">
        <v>17175.21</v>
      </c>
      <c r="K43" s="210">
        <v>0</v>
      </c>
      <c r="L43" s="143">
        <v>0</v>
      </c>
      <c r="M43" s="231">
        <v>0</v>
      </c>
      <c r="N43" s="210">
        <v>0</v>
      </c>
      <c r="O43" s="143"/>
      <c r="P43" s="231">
        <v>0</v>
      </c>
      <c r="Q43" s="78"/>
    </row>
    <row r="44" spans="1:17" ht="27.75" customHeight="1" x14ac:dyDescent="0.25">
      <c r="A44" s="11" t="s">
        <v>759</v>
      </c>
      <c r="C44" s="11" t="s">
        <v>760</v>
      </c>
      <c r="D44" s="259">
        <v>85790.7</v>
      </c>
      <c r="E44" s="260">
        <v>92611.7</v>
      </c>
      <c r="F44" s="410">
        <v>92630.47</v>
      </c>
      <c r="G44" s="410">
        <v>92591</v>
      </c>
      <c r="H44" s="231">
        <v>0</v>
      </c>
      <c r="I44" s="143">
        <v>93413</v>
      </c>
      <c r="J44" s="231">
        <v>93412.6</v>
      </c>
      <c r="K44" s="210">
        <v>50000</v>
      </c>
      <c r="L44" s="143">
        <v>135582</v>
      </c>
      <c r="M44" s="231">
        <v>135581.97</v>
      </c>
      <c r="N44" s="210">
        <v>90000</v>
      </c>
      <c r="O44" s="143">
        <v>90000</v>
      </c>
      <c r="P44" s="231">
        <v>0</v>
      </c>
      <c r="Q44" s="78"/>
    </row>
    <row r="45" spans="1:17" ht="27.75" customHeight="1" x14ac:dyDescent="0.25">
      <c r="A45" s="11" t="s">
        <v>761</v>
      </c>
      <c r="C45" s="11" t="s">
        <v>762</v>
      </c>
      <c r="D45" s="259">
        <v>49674.22</v>
      </c>
      <c r="E45" s="260">
        <v>53839.8</v>
      </c>
      <c r="F45" s="410">
        <v>54316.34</v>
      </c>
      <c r="G45" s="410">
        <v>55295.05</v>
      </c>
      <c r="H45" s="231">
        <v>56058.07</v>
      </c>
      <c r="I45" s="143">
        <v>54821</v>
      </c>
      <c r="J45" s="231">
        <v>54815.23</v>
      </c>
      <c r="K45" s="210">
        <v>50000</v>
      </c>
      <c r="L45" s="143">
        <v>53692</v>
      </c>
      <c r="M45" s="231">
        <v>53678.69</v>
      </c>
      <c r="N45" s="210">
        <v>54000</v>
      </c>
      <c r="O45" s="143">
        <v>54000</v>
      </c>
      <c r="P45" s="231">
        <v>84459.4</v>
      </c>
      <c r="Q45" s="78"/>
    </row>
    <row r="46" spans="1:17" s="258" customFormat="1" ht="27.75" customHeight="1" x14ac:dyDescent="0.25">
      <c r="A46" s="258" t="s">
        <v>1094</v>
      </c>
      <c r="C46" s="258" t="s">
        <v>1095</v>
      </c>
      <c r="D46" s="259"/>
      <c r="E46" s="260"/>
      <c r="F46" s="410"/>
      <c r="G46" s="410"/>
      <c r="H46" s="231"/>
      <c r="I46" s="143"/>
      <c r="J46" s="231"/>
      <c r="K46" s="210">
        <v>0</v>
      </c>
      <c r="L46" s="143">
        <v>5470</v>
      </c>
      <c r="M46" s="231">
        <v>7115</v>
      </c>
      <c r="N46" s="210">
        <v>0</v>
      </c>
      <c r="O46" s="143">
        <v>0</v>
      </c>
      <c r="P46" s="231">
        <v>0</v>
      </c>
      <c r="Q46" s="78"/>
    </row>
    <row r="47" spans="1:17" ht="27.75" customHeight="1" x14ac:dyDescent="0.25">
      <c r="A47" s="11" t="s">
        <v>763</v>
      </c>
      <c r="C47" s="11" t="s">
        <v>764</v>
      </c>
      <c r="D47" s="259">
        <v>416.67</v>
      </c>
      <c r="E47" s="260">
        <v>886.77</v>
      </c>
      <c r="F47" s="410">
        <v>215.02</v>
      </c>
      <c r="G47" s="410">
        <v>442.53</v>
      </c>
      <c r="H47" s="231">
        <v>465.81</v>
      </c>
      <c r="I47" s="143">
        <v>594</v>
      </c>
      <c r="J47" s="231">
        <v>594.44000000000005</v>
      </c>
      <c r="K47" s="210">
        <v>0</v>
      </c>
      <c r="L47" s="143">
        <v>717</v>
      </c>
      <c r="M47" s="231">
        <v>716.91</v>
      </c>
      <c r="N47" s="210">
        <v>0</v>
      </c>
      <c r="O47" s="143">
        <v>562</v>
      </c>
      <c r="P47" s="231">
        <v>562.34</v>
      </c>
      <c r="Q47" s="78"/>
    </row>
    <row r="48" spans="1:17" ht="27.75" customHeight="1" x14ac:dyDescent="0.25">
      <c r="A48" s="11" t="s">
        <v>765</v>
      </c>
      <c r="C48" s="11" t="s">
        <v>766</v>
      </c>
      <c r="D48" s="259">
        <v>725.5</v>
      </c>
      <c r="E48" s="260">
        <v>702</v>
      </c>
      <c r="F48" s="410">
        <v>621</v>
      </c>
      <c r="G48" s="410">
        <v>389</v>
      </c>
      <c r="H48" s="231">
        <v>360.5</v>
      </c>
      <c r="I48" s="143">
        <v>75</v>
      </c>
      <c r="J48" s="231">
        <v>75</v>
      </c>
      <c r="K48" s="210">
        <v>400</v>
      </c>
      <c r="L48" s="143">
        <v>1500</v>
      </c>
      <c r="M48" s="231">
        <v>502.5</v>
      </c>
      <c r="N48" s="210">
        <v>400</v>
      </c>
      <c r="O48" s="143">
        <v>374</v>
      </c>
      <c r="P48" s="231">
        <v>360.5</v>
      </c>
      <c r="Q48" s="74"/>
    </row>
    <row r="49" spans="1:17" ht="27.75" customHeight="1" x14ac:dyDescent="0.25">
      <c r="A49" s="11" t="s">
        <v>767</v>
      </c>
      <c r="C49" s="11" t="s">
        <v>768</v>
      </c>
      <c r="D49" s="259">
        <v>998.4</v>
      </c>
      <c r="E49" s="260">
        <v>1110</v>
      </c>
      <c r="F49" s="410">
        <v>1045</v>
      </c>
      <c r="G49" s="410">
        <v>1325</v>
      </c>
      <c r="H49" s="231">
        <v>631</v>
      </c>
      <c r="I49" s="143">
        <v>515</v>
      </c>
      <c r="J49" s="231">
        <v>515</v>
      </c>
      <c r="K49" s="210">
        <v>600</v>
      </c>
      <c r="L49" s="143">
        <v>600</v>
      </c>
      <c r="M49" s="231">
        <v>770</v>
      </c>
      <c r="N49" s="210">
        <v>600</v>
      </c>
      <c r="O49" s="143">
        <v>420</v>
      </c>
      <c r="P49" s="231">
        <v>415</v>
      </c>
      <c r="Q49" s="74"/>
    </row>
    <row r="50" spans="1:17" ht="27.75" customHeight="1" x14ac:dyDescent="0.25">
      <c r="A50" s="11" t="s">
        <v>769</v>
      </c>
      <c r="C50" s="11" t="s">
        <v>770</v>
      </c>
      <c r="D50" s="259">
        <v>960</v>
      </c>
      <c r="E50" s="260">
        <v>0</v>
      </c>
      <c r="F50" s="410">
        <v>1</v>
      </c>
      <c r="G50" s="410">
        <v>625.94000000000005</v>
      </c>
      <c r="H50" s="231">
        <v>0</v>
      </c>
      <c r="I50" s="143">
        <v>0</v>
      </c>
      <c r="J50" s="231">
        <v>0</v>
      </c>
      <c r="K50" s="210">
        <v>0</v>
      </c>
      <c r="L50" s="143">
        <v>0</v>
      </c>
      <c r="M50" s="231">
        <v>0</v>
      </c>
      <c r="N50" s="210">
        <v>0</v>
      </c>
      <c r="O50" s="143">
        <v>0</v>
      </c>
      <c r="P50" s="231">
        <v>0</v>
      </c>
      <c r="Q50" s="74"/>
    </row>
    <row r="51" spans="1:17" ht="27.75" customHeight="1" x14ac:dyDescent="0.25">
      <c r="A51" s="11" t="s">
        <v>771</v>
      </c>
      <c r="C51" s="11" t="s">
        <v>772</v>
      </c>
      <c r="D51" s="259">
        <v>0</v>
      </c>
      <c r="E51" s="260">
        <v>0</v>
      </c>
      <c r="F51" s="410">
        <v>0</v>
      </c>
      <c r="G51" s="410">
        <v>0</v>
      </c>
      <c r="H51" s="231">
        <v>0</v>
      </c>
      <c r="I51" s="143">
        <v>0</v>
      </c>
      <c r="J51" s="231">
        <v>0</v>
      </c>
      <c r="K51" s="210">
        <v>0</v>
      </c>
      <c r="L51" s="143">
        <v>0</v>
      </c>
      <c r="M51" s="231">
        <v>0</v>
      </c>
      <c r="N51" s="210">
        <v>0</v>
      </c>
      <c r="O51" s="143">
        <v>0</v>
      </c>
      <c r="P51" s="231">
        <v>0</v>
      </c>
      <c r="Q51" s="74"/>
    </row>
    <row r="52" spans="1:17" ht="27.75" customHeight="1" x14ac:dyDescent="0.25">
      <c r="A52" s="11" t="s">
        <v>773</v>
      </c>
      <c r="C52" s="11" t="s">
        <v>774</v>
      </c>
      <c r="D52" s="259">
        <v>0</v>
      </c>
      <c r="E52" s="260">
        <v>0</v>
      </c>
      <c r="F52" s="410">
        <v>0</v>
      </c>
      <c r="G52" s="410">
        <v>0</v>
      </c>
      <c r="H52" s="231">
        <v>0</v>
      </c>
      <c r="I52" s="143">
        <v>0</v>
      </c>
      <c r="J52" s="231">
        <v>0</v>
      </c>
      <c r="K52" s="210">
        <v>0</v>
      </c>
      <c r="L52" s="143">
        <v>0</v>
      </c>
      <c r="M52" s="231">
        <v>0</v>
      </c>
      <c r="N52" s="210">
        <v>0</v>
      </c>
      <c r="O52" s="143">
        <v>0</v>
      </c>
      <c r="P52" s="231">
        <v>0</v>
      </c>
      <c r="Q52" s="74"/>
    </row>
    <row r="53" spans="1:17" ht="27.75" customHeight="1" x14ac:dyDescent="0.25">
      <c r="A53" s="11" t="s">
        <v>775</v>
      </c>
      <c r="C53" s="11" t="s">
        <v>776</v>
      </c>
      <c r="D53" s="259">
        <v>20.29</v>
      </c>
      <c r="E53" s="260">
        <v>0</v>
      </c>
      <c r="F53" s="410">
        <v>209.95</v>
      </c>
      <c r="G53" s="410">
        <v>39.6</v>
      </c>
      <c r="H53" s="231">
        <v>1199.8</v>
      </c>
      <c r="I53" s="143">
        <v>1150</v>
      </c>
      <c r="J53" s="231">
        <v>1154.78</v>
      </c>
      <c r="K53" s="210">
        <v>0</v>
      </c>
      <c r="L53" s="143">
        <v>40</v>
      </c>
      <c r="M53" s="231">
        <v>40</v>
      </c>
      <c r="N53" s="210">
        <v>0</v>
      </c>
      <c r="O53" s="143">
        <v>666</v>
      </c>
      <c r="P53" s="231">
        <v>666.22</v>
      </c>
      <c r="Q53" s="74"/>
    </row>
    <row r="54" spans="1:17" ht="27.75" customHeight="1" x14ac:dyDescent="0.25">
      <c r="A54" s="11" t="s">
        <v>777</v>
      </c>
      <c r="C54" s="11" t="s">
        <v>778</v>
      </c>
      <c r="D54" s="259">
        <v>400</v>
      </c>
      <c r="E54" s="260">
        <v>300</v>
      </c>
      <c r="F54" s="410">
        <v>150</v>
      </c>
      <c r="G54" s="410">
        <v>150</v>
      </c>
      <c r="H54" s="231">
        <v>350</v>
      </c>
      <c r="I54" s="143">
        <v>600</v>
      </c>
      <c r="J54" s="231">
        <v>600</v>
      </c>
      <c r="K54" s="210">
        <v>0</v>
      </c>
      <c r="L54" s="143">
        <v>1450</v>
      </c>
      <c r="M54" s="231">
        <v>1450</v>
      </c>
      <c r="N54" s="210">
        <v>0</v>
      </c>
      <c r="O54" s="143">
        <v>600</v>
      </c>
      <c r="P54" s="231">
        <v>2100</v>
      </c>
      <c r="Q54" s="74"/>
    </row>
    <row r="55" spans="1:17" ht="27.75" customHeight="1" x14ac:dyDescent="0.25">
      <c r="A55" s="11" t="s">
        <v>779</v>
      </c>
      <c r="C55" s="11" t="s">
        <v>780</v>
      </c>
      <c r="D55" s="259">
        <v>1800</v>
      </c>
      <c r="E55" s="260">
        <v>0</v>
      </c>
      <c r="F55" s="410">
        <v>0</v>
      </c>
      <c r="G55" s="410">
        <v>0</v>
      </c>
      <c r="H55" s="231">
        <v>1875</v>
      </c>
      <c r="I55" s="143">
        <v>0</v>
      </c>
      <c r="J55" s="231">
        <v>0</v>
      </c>
      <c r="K55" s="210">
        <v>0</v>
      </c>
      <c r="L55" s="143">
        <v>0</v>
      </c>
      <c r="M55" s="231">
        <v>0</v>
      </c>
      <c r="N55" s="210">
        <v>0</v>
      </c>
      <c r="O55" s="143">
        <v>0</v>
      </c>
      <c r="P55" s="231">
        <v>0</v>
      </c>
      <c r="Q55" s="74"/>
    </row>
    <row r="56" spans="1:17" ht="27.75" customHeight="1" x14ac:dyDescent="0.25">
      <c r="A56" s="11" t="s">
        <v>781</v>
      </c>
      <c r="C56" s="11" t="s">
        <v>782</v>
      </c>
      <c r="D56" s="259">
        <v>22262.5</v>
      </c>
      <c r="E56" s="260">
        <v>24602.5</v>
      </c>
      <c r="F56" s="410">
        <v>40755</v>
      </c>
      <c r="G56" s="410">
        <v>33150</v>
      </c>
      <c r="H56" s="231">
        <v>52617.5</v>
      </c>
      <c r="I56" s="143">
        <v>75100</v>
      </c>
      <c r="J56" s="231">
        <v>90552</v>
      </c>
      <c r="K56" s="210">
        <v>75000</v>
      </c>
      <c r="L56" s="143">
        <v>77135</v>
      </c>
      <c r="M56" s="231">
        <v>94870</v>
      </c>
      <c r="N56" s="210">
        <v>100000</v>
      </c>
      <c r="O56" s="143">
        <v>100000</v>
      </c>
      <c r="P56" s="231">
        <v>99565</v>
      </c>
      <c r="Q56" s="74"/>
    </row>
    <row r="57" spans="1:17" ht="27.75" customHeight="1" x14ac:dyDescent="0.25">
      <c r="A57" s="11" t="s">
        <v>783</v>
      </c>
      <c r="C57" s="11" t="s">
        <v>784</v>
      </c>
      <c r="D57" s="259">
        <v>3500</v>
      </c>
      <c r="E57" s="260">
        <v>0</v>
      </c>
      <c r="F57" s="410">
        <v>1000</v>
      </c>
      <c r="G57" s="410">
        <v>500</v>
      </c>
      <c r="H57" s="231">
        <v>100</v>
      </c>
      <c r="I57" s="143">
        <v>0</v>
      </c>
      <c r="J57" s="231">
        <v>0</v>
      </c>
      <c r="K57" s="210">
        <v>0</v>
      </c>
      <c r="L57" s="143">
        <v>7000</v>
      </c>
      <c r="M57" s="231">
        <v>7000</v>
      </c>
      <c r="N57" s="210">
        <v>0</v>
      </c>
      <c r="O57" s="143"/>
      <c r="P57" s="231">
        <v>0</v>
      </c>
      <c r="Q57" s="74"/>
    </row>
    <row r="58" spans="1:17" ht="27.75" customHeight="1" x14ac:dyDescent="0.25">
      <c r="A58" s="11" t="s">
        <v>785</v>
      </c>
      <c r="C58" s="11" t="s">
        <v>786</v>
      </c>
      <c r="D58" s="259">
        <v>2984.8</v>
      </c>
      <c r="E58" s="260">
        <v>3141.52</v>
      </c>
      <c r="F58" s="410">
        <v>7213.11</v>
      </c>
      <c r="G58" s="410">
        <v>32064.73</v>
      </c>
      <c r="H58" s="231">
        <v>34088.92</v>
      </c>
      <c r="I58" s="143">
        <v>16900</v>
      </c>
      <c r="J58" s="231">
        <v>16338.58</v>
      </c>
      <c r="K58" s="210">
        <v>5000</v>
      </c>
      <c r="L58" s="143">
        <v>714</v>
      </c>
      <c r="M58" s="231">
        <v>681.03</v>
      </c>
      <c r="N58" s="210">
        <v>1000</v>
      </c>
      <c r="O58" s="143">
        <v>7115</v>
      </c>
      <c r="P58" s="231">
        <v>3113.09</v>
      </c>
    </row>
    <row r="59" spans="1:17" s="258" customFormat="1" ht="27.75" customHeight="1" x14ac:dyDescent="0.25">
      <c r="C59" s="258" t="s">
        <v>1127</v>
      </c>
      <c r="D59" s="259"/>
      <c r="E59" s="260"/>
      <c r="F59" s="410"/>
      <c r="G59" s="410"/>
      <c r="H59" s="231"/>
      <c r="I59" s="143"/>
      <c r="J59" s="231"/>
      <c r="K59" s="210"/>
      <c r="L59" s="143"/>
      <c r="M59" s="231"/>
      <c r="N59" s="210"/>
      <c r="O59" s="143"/>
      <c r="P59" s="231"/>
      <c r="Q59" s="74"/>
    </row>
    <row r="60" spans="1:17" ht="27.75" customHeight="1" x14ac:dyDescent="0.25">
      <c r="A60" s="11" t="s">
        <v>787</v>
      </c>
      <c r="C60" s="11" t="s">
        <v>788</v>
      </c>
      <c r="D60" s="259">
        <v>751</v>
      </c>
      <c r="E60" s="260">
        <v>1451</v>
      </c>
      <c r="F60" s="410">
        <v>1001</v>
      </c>
      <c r="G60" s="410">
        <v>551</v>
      </c>
      <c r="H60" s="231">
        <v>901</v>
      </c>
      <c r="I60" s="143">
        <v>5170</v>
      </c>
      <c r="J60" s="231">
        <v>7456.7</v>
      </c>
      <c r="K60" s="210">
        <v>10793</v>
      </c>
      <c r="L60" s="143">
        <v>10793</v>
      </c>
      <c r="M60" s="231">
        <v>9703.2099999999991</v>
      </c>
      <c r="N60" s="210">
        <v>10793</v>
      </c>
      <c r="O60" s="143">
        <f>5900+3580</f>
        <v>9480</v>
      </c>
      <c r="P60" s="231">
        <v>5900.9</v>
      </c>
      <c r="Q60" s="74"/>
    </row>
    <row r="61" spans="1:17" s="258" customFormat="1" ht="17.25" customHeight="1" x14ac:dyDescent="0.25">
      <c r="C61" s="57" t="s">
        <v>940</v>
      </c>
      <c r="D61" s="259"/>
      <c r="E61" s="260"/>
      <c r="F61" s="410"/>
      <c r="G61" s="410"/>
      <c r="H61" s="231"/>
      <c r="I61" s="143"/>
      <c r="J61" s="231"/>
      <c r="K61" s="210"/>
      <c r="L61" s="143"/>
      <c r="M61" s="231"/>
      <c r="N61" s="210"/>
      <c r="O61" s="143"/>
      <c r="P61" s="231"/>
      <c r="Q61" s="74"/>
    </row>
    <row r="62" spans="1:17" ht="27.75" customHeight="1" x14ac:dyDescent="0.25">
      <c r="A62" s="11" t="s">
        <v>789</v>
      </c>
      <c r="C62" s="11" t="s">
        <v>790</v>
      </c>
      <c r="D62" s="259">
        <v>0</v>
      </c>
      <c r="E62" s="260">
        <v>0</v>
      </c>
      <c r="F62" s="410">
        <v>0</v>
      </c>
      <c r="G62" s="410">
        <v>0</v>
      </c>
      <c r="H62" s="231">
        <v>0</v>
      </c>
      <c r="I62" s="143">
        <v>0</v>
      </c>
      <c r="J62" s="231">
        <v>0</v>
      </c>
      <c r="K62" s="210">
        <v>0</v>
      </c>
      <c r="L62" s="143">
        <v>0</v>
      </c>
      <c r="M62" s="231">
        <v>0</v>
      </c>
      <c r="N62" s="210">
        <v>0</v>
      </c>
      <c r="O62" s="143"/>
      <c r="P62" s="231">
        <v>0</v>
      </c>
      <c r="Q62" s="74"/>
    </row>
    <row r="63" spans="1:17" ht="27.75" customHeight="1" x14ac:dyDescent="0.25">
      <c r="A63" s="11" t="s">
        <v>791</v>
      </c>
      <c r="C63" s="11" t="s">
        <v>792</v>
      </c>
      <c r="D63" s="259">
        <v>211.44</v>
      </c>
      <c r="E63" s="260">
        <v>180</v>
      </c>
      <c r="F63" s="410">
        <v>60</v>
      </c>
      <c r="G63" s="410">
        <v>30</v>
      </c>
      <c r="H63" s="231">
        <v>30</v>
      </c>
      <c r="I63" s="143">
        <v>30</v>
      </c>
      <c r="J63" s="231">
        <v>30</v>
      </c>
      <c r="K63" s="210">
        <v>60</v>
      </c>
      <c r="L63" s="143">
        <v>60</v>
      </c>
      <c r="M63" s="231">
        <v>60</v>
      </c>
      <c r="N63" s="210">
        <v>60</v>
      </c>
      <c r="O63" s="143">
        <v>30</v>
      </c>
      <c r="P63" s="231">
        <v>30</v>
      </c>
      <c r="Q63" s="74"/>
    </row>
    <row r="64" spans="1:17" ht="27.75" customHeight="1" x14ac:dyDescent="0.25">
      <c r="A64" s="11" t="s">
        <v>793</v>
      </c>
      <c r="C64" s="11" t="s">
        <v>794</v>
      </c>
      <c r="D64" s="259">
        <v>1981.52</v>
      </c>
      <c r="E64" s="260">
        <v>7891.89</v>
      </c>
      <c r="F64" s="410">
        <v>0</v>
      </c>
      <c r="G64" s="410">
        <v>0</v>
      </c>
      <c r="H64" s="231">
        <v>6011.03</v>
      </c>
      <c r="I64" s="143">
        <v>0</v>
      </c>
      <c r="J64" s="231">
        <v>2621.44</v>
      </c>
      <c r="K64" s="210">
        <v>0</v>
      </c>
      <c r="L64" s="143">
        <v>11000</v>
      </c>
      <c r="M64" s="231">
        <v>11316.64</v>
      </c>
      <c r="N64" s="210">
        <v>0</v>
      </c>
      <c r="O64" s="143">
        <v>3130</v>
      </c>
      <c r="P64" s="231">
        <v>3130.72</v>
      </c>
      <c r="Q64" s="79"/>
    </row>
    <row r="65" spans="1:17" ht="27.75" customHeight="1" x14ac:dyDescent="0.25">
      <c r="A65" s="11" t="s">
        <v>795</v>
      </c>
      <c r="C65" s="11" t="s">
        <v>796</v>
      </c>
      <c r="D65" s="259">
        <v>0</v>
      </c>
      <c r="E65" s="260">
        <v>26000</v>
      </c>
      <c r="F65" s="144">
        <v>26000</v>
      </c>
      <c r="G65" s="144">
        <v>26000</v>
      </c>
      <c r="H65" s="232">
        <v>25500</v>
      </c>
      <c r="I65" s="143">
        <v>27000</v>
      </c>
      <c r="J65" s="232">
        <v>29347.89</v>
      </c>
      <c r="K65" s="222">
        <v>28000</v>
      </c>
      <c r="L65" s="143">
        <v>22500</v>
      </c>
      <c r="M65" s="232">
        <v>22500</v>
      </c>
      <c r="N65" s="222">
        <v>28000</v>
      </c>
      <c r="O65" s="143">
        <v>28000</v>
      </c>
      <c r="P65" s="232">
        <v>0</v>
      </c>
      <c r="Q65" s="79"/>
    </row>
    <row r="66" spans="1:17" ht="27.75" customHeight="1" x14ac:dyDescent="0.25">
      <c r="A66" s="11" t="s">
        <v>797</v>
      </c>
      <c r="C66" s="92" t="s">
        <v>841</v>
      </c>
      <c r="D66" s="259">
        <v>150</v>
      </c>
      <c r="E66" s="260">
        <v>100</v>
      </c>
      <c r="F66" s="144">
        <v>334.87</v>
      </c>
      <c r="G66" s="144">
        <v>0</v>
      </c>
      <c r="H66" s="232">
        <v>510</v>
      </c>
      <c r="I66" s="143">
        <v>0</v>
      </c>
      <c r="J66" s="232">
        <v>0</v>
      </c>
      <c r="K66" s="222">
        <v>0</v>
      </c>
      <c r="L66" s="143">
        <v>0</v>
      </c>
      <c r="M66" s="232">
        <v>656.25</v>
      </c>
      <c r="N66" s="222">
        <v>0</v>
      </c>
      <c r="O66" s="143">
        <v>0</v>
      </c>
      <c r="P66" s="232">
        <v>0</v>
      </c>
      <c r="Q66" s="79"/>
    </row>
    <row r="67" spans="1:17" ht="27.75" customHeight="1" x14ac:dyDescent="0.25">
      <c r="A67" s="11" t="s">
        <v>798</v>
      </c>
      <c r="C67" s="11" t="s">
        <v>799</v>
      </c>
      <c r="D67" s="259">
        <v>300</v>
      </c>
      <c r="E67" s="260">
        <v>100</v>
      </c>
      <c r="F67" s="410">
        <v>500</v>
      </c>
      <c r="G67" s="410">
        <v>0</v>
      </c>
      <c r="H67" s="231">
        <v>0</v>
      </c>
      <c r="I67" s="143">
        <v>0</v>
      </c>
      <c r="J67" s="231">
        <v>0</v>
      </c>
      <c r="K67" s="210">
        <v>0</v>
      </c>
      <c r="L67" s="143">
        <v>0</v>
      </c>
      <c r="M67" s="231">
        <v>0</v>
      </c>
      <c r="N67" s="210">
        <v>0</v>
      </c>
      <c r="O67" s="143">
        <v>0</v>
      </c>
      <c r="P67" s="231">
        <v>0</v>
      </c>
      <c r="Q67" s="79"/>
    </row>
    <row r="68" spans="1:17" ht="27.75" customHeight="1" x14ac:dyDescent="0.25">
      <c r="A68" s="11" t="s">
        <v>800</v>
      </c>
      <c r="C68" s="11" t="s">
        <v>801</v>
      </c>
      <c r="D68" s="259">
        <v>0</v>
      </c>
      <c r="E68" s="260">
        <v>100</v>
      </c>
      <c r="F68" s="410">
        <v>0</v>
      </c>
      <c r="G68" s="410">
        <v>0</v>
      </c>
      <c r="H68" s="231">
        <v>200</v>
      </c>
      <c r="I68" s="143">
        <v>0</v>
      </c>
      <c r="J68" s="231">
        <v>0</v>
      </c>
      <c r="K68" s="210">
        <v>0</v>
      </c>
      <c r="L68" s="143">
        <v>0</v>
      </c>
      <c r="M68" s="231">
        <v>0</v>
      </c>
      <c r="N68" s="210">
        <v>0</v>
      </c>
      <c r="O68" s="143">
        <v>0</v>
      </c>
      <c r="P68" s="231">
        <v>455</v>
      </c>
      <c r="Q68" s="79"/>
    </row>
    <row r="69" spans="1:17" ht="27.75" customHeight="1" x14ac:dyDescent="0.25">
      <c r="A69" s="11" t="s">
        <v>802</v>
      </c>
      <c r="C69" s="11" t="s">
        <v>803</v>
      </c>
      <c r="D69" s="259">
        <v>300</v>
      </c>
      <c r="E69" s="260">
        <v>0</v>
      </c>
      <c r="F69" s="410">
        <v>0</v>
      </c>
      <c r="G69" s="410">
        <v>0</v>
      </c>
      <c r="H69" s="231">
        <v>0</v>
      </c>
      <c r="I69" s="143">
        <v>0</v>
      </c>
      <c r="J69" s="231">
        <v>0</v>
      </c>
      <c r="K69" s="210">
        <v>0</v>
      </c>
      <c r="L69" s="143">
        <v>0</v>
      </c>
      <c r="M69" s="231">
        <v>0</v>
      </c>
      <c r="N69" s="210">
        <v>0</v>
      </c>
      <c r="O69" s="143">
        <v>0</v>
      </c>
      <c r="P69" s="231">
        <v>0</v>
      </c>
      <c r="Q69" s="79"/>
    </row>
    <row r="70" spans="1:17" ht="27.75" customHeight="1" x14ac:dyDescent="0.25">
      <c r="A70" s="11" t="s">
        <v>804</v>
      </c>
      <c r="C70" s="11" t="s">
        <v>805</v>
      </c>
      <c r="D70" s="259">
        <v>1732.97</v>
      </c>
      <c r="E70" s="260">
        <v>1530.5</v>
      </c>
      <c r="F70" s="144">
        <v>1472.08</v>
      </c>
      <c r="G70" s="144">
        <v>1897.71</v>
      </c>
      <c r="H70" s="232">
        <v>75604.42</v>
      </c>
      <c r="I70" s="143">
        <v>0</v>
      </c>
      <c r="J70" s="232">
        <v>16649.650000000001</v>
      </c>
      <c r="K70" s="222">
        <v>0</v>
      </c>
      <c r="L70" s="143">
        <v>0</v>
      </c>
      <c r="M70" s="232">
        <v>10271.41</v>
      </c>
      <c r="N70" s="222">
        <v>0</v>
      </c>
      <c r="O70" s="143">
        <v>0</v>
      </c>
      <c r="P70" s="232">
        <v>18183.78</v>
      </c>
      <c r="Q70" s="79"/>
    </row>
    <row r="71" spans="1:17" ht="27.75" customHeight="1" x14ac:dyDescent="0.25">
      <c r="A71" s="11" t="s">
        <v>806</v>
      </c>
      <c r="C71" s="11" t="s">
        <v>807</v>
      </c>
      <c r="D71" s="259">
        <v>4317.55</v>
      </c>
      <c r="E71" s="260">
        <v>2509.75</v>
      </c>
      <c r="F71" s="410">
        <v>832.98</v>
      </c>
      <c r="G71" s="410">
        <v>81.97</v>
      </c>
      <c r="H71" s="231">
        <v>0</v>
      </c>
      <c r="I71" s="143">
        <v>0</v>
      </c>
      <c r="J71" s="231">
        <v>0</v>
      </c>
      <c r="K71" s="210">
        <v>0</v>
      </c>
      <c r="L71" s="143">
        <v>0</v>
      </c>
      <c r="M71" s="231">
        <v>0</v>
      </c>
      <c r="N71" s="210">
        <v>0</v>
      </c>
      <c r="O71" s="143">
        <v>0</v>
      </c>
      <c r="P71" s="231">
        <v>0</v>
      </c>
      <c r="Q71" s="79"/>
    </row>
    <row r="72" spans="1:17" ht="27.75" customHeight="1" x14ac:dyDescent="0.25">
      <c r="A72" s="11" t="s">
        <v>808</v>
      </c>
      <c r="C72" s="11" t="s">
        <v>809</v>
      </c>
      <c r="D72" s="259">
        <v>172.14</v>
      </c>
      <c r="E72" s="260">
        <v>272.67</v>
      </c>
      <c r="F72" s="410">
        <v>0</v>
      </c>
      <c r="G72" s="410">
        <v>0</v>
      </c>
      <c r="H72" s="231">
        <v>0</v>
      </c>
      <c r="I72" s="143">
        <v>0</v>
      </c>
      <c r="J72" s="231">
        <v>275</v>
      </c>
      <c r="K72" s="210">
        <v>0</v>
      </c>
      <c r="L72" s="143">
        <v>0</v>
      </c>
      <c r="M72" s="231">
        <v>0</v>
      </c>
      <c r="N72" s="210">
        <v>0</v>
      </c>
      <c r="O72" s="143">
        <v>0</v>
      </c>
      <c r="P72" s="231">
        <v>0</v>
      </c>
      <c r="Q72" s="79"/>
    </row>
    <row r="73" spans="1:17" ht="27.75" customHeight="1" x14ac:dyDescent="0.25">
      <c r="A73" s="11" t="s">
        <v>810</v>
      </c>
      <c r="C73" s="11" t="s">
        <v>811</v>
      </c>
      <c r="D73" s="259">
        <v>0</v>
      </c>
      <c r="E73" s="260">
        <v>0</v>
      </c>
      <c r="F73" s="410">
        <v>1749.5</v>
      </c>
      <c r="G73" s="410">
        <v>10329.129999999999</v>
      </c>
      <c r="H73" s="231">
        <v>510.84</v>
      </c>
      <c r="I73" s="143">
        <v>0</v>
      </c>
      <c r="J73" s="231">
        <v>209.67</v>
      </c>
      <c r="K73" s="210">
        <v>0</v>
      </c>
      <c r="L73" s="143">
        <v>5500</v>
      </c>
      <c r="M73" s="231">
        <v>570.4</v>
      </c>
      <c r="N73" s="210">
        <v>0</v>
      </c>
      <c r="O73" s="143">
        <v>0</v>
      </c>
      <c r="P73" s="231">
        <v>0</v>
      </c>
      <c r="Q73" s="79"/>
    </row>
    <row r="74" spans="1:17" ht="27.75" customHeight="1" x14ac:dyDescent="0.25">
      <c r="A74" s="11" t="s">
        <v>812</v>
      </c>
      <c r="C74" s="11" t="s">
        <v>813</v>
      </c>
      <c r="D74" s="259">
        <v>2500</v>
      </c>
      <c r="E74" s="260">
        <v>0</v>
      </c>
      <c r="F74" s="410">
        <v>0</v>
      </c>
      <c r="G74" s="410">
        <v>0</v>
      </c>
      <c r="H74" s="231">
        <v>0</v>
      </c>
      <c r="I74" s="143">
        <v>800000</v>
      </c>
      <c r="J74" s="231">
        <v>0</v>
      </c>
      <c r="K74" s="210">
        <v>0</v>
      </c>
      <c r="L74" s="143">
        <v>0</v>
      </c>
      <c r="M74" s="231">
        <v>0</v>
      </c>
      <c r="N74" s="210">
        <v>0</v>
      </c>
      <c r="O74" s="143">
        <v>0</v>
      </c>
      <c r="P74" s="231">
        <v>0</v>
      </c>
      <c r="Q74" s="78"/>
    </row>
    <row r="75" spans="1:17" s="258" customFormat="1" ht="27.75" customHeight="1" x14ac:dyDescent="0.25">
      <c r="A75" s="258" t="s">
        <v>1054</v>
      </c>
      <c r="C75" s="258" t="s">
        <v>1055</v>
      </c>
      <c r="D75" s="259">
        <v>0</v>
      </c>
      <c r="E75" s="260">
        <v>0</v>
      </c>
      <c r="F75" s="410">
        <v>0</v>
      </c>
      <c r="G75" s="410">
        <v>0</v>
      </c>
      <c r="H75" s="231">
        <v>0</v>
      </c>
      <c r="I75" s="143">
        <v>0</v>
      </c>
      <c r="J75" s="231">
        <v>32667.41</v>
      </c>
      <c r="K75" s="210">
        <v>0</v>
      </c>
      <c r="L75" s="143">
        <v>0</v>
      </c>
      <c r="M75" s="231">
        <v>0</v>
      </c>
      <c r="N75" s="210">
        <v>0</v>
      </c>
      <c r="O75" s="143">
        <v>0</v>
      </c>
      <c r="P75" s="231">
        <v>0</v>
      </c>
      <c r="Q75" s="78"/>
    </row>
    <row r="76" spans="1:17" ht="27.75" customHeight="1" x14ac:dyDescent="0.25">
      <c r="A76" s="11" t="s">
        <v>814</v>
      </c>
      <c r="C76" s="11" t="s">
        <v>815</v>
      </c>
      <c r="D76" s="259">
        <v>0</v>
      </c>
      <c r="E76" s="260">
        <v>0</v>
      </c>
      <c r="F76" s="144">
        <v>-66044</v>
      </c>
      <c r="G76" s="144">
        <v>0</v>
      </c>
      <c r="H76" s="232">
        <v>0</v>
      </c>
      <c r="I76" s="143">
        <v>0</v>
      </c>
      <c r="J76" s="232">
        <v>0</v>
      </c>
      <c r="K76" s="222">
        <v>0</v>
      </c>
      <c r="L76" s="143">
        <v>0</v>
      </c>
      <c r="M76" s="232">
        <v>0</v>
      </c>
      <c r="N76" s="222">
        <v>0</v>
      </c>
      <c r="O76" s="143">
        <v>0</v>
      </c>
      <c r="P76" s="232">
        <v>0</v>
      </c>
      <c r="Q76" s="72"/>
    </row>
    <row r="77" spans="1:17" s="229" customFormat="1" x14ac:dyDescent="0.25">
      <c r="C77" s="57" t="s">
        <v>1053</v>
      </c>
      <c r="D77" s="31"/>
      <c r="E77" s="61"/>
      <c r="F77" s="338"/>
      <c r="G77" s="338"/>
      <c r="H77" s="340"/>
      <c r="I77" s="143">
        <v>0</v>
      </c>
      <c r="J77" s="162"/>
      <c r="K77" s="102"/>
      <c r="L77" s="143"/>
      <c r="M77" s="340"/>
      <c r="N77" s="102"/>
      <c r="O77" s="143"/>
      <c r="P77" s="340"/>
      <c r="Q77" s="72"/>
    </row>
    <row r="78" spans="1:17" ht="27.75" customHeight="1" x14ac:dyDescent="0.25">
      <c r="A78" s="11" t="s">
        <v>816</v>
      </c>
      <c r="C78" s="11" t="s">
        <v>817</v>
      </c>
      <c r="D78" s="259">
        <v>0</v>
      </c>
      <c r="E78" s="260">
        <v>0</v>
      </c>
      <c r="F78" s="410">
        <v>0</v>
      </c>
      <c r="G78" s="410">
        <v>0</v>
      </c>
      <c r="H78" s="231">
        <v>0</v>
      </c>
      <c r="I78" s="143">
        <v>0</v>
      </c>
      <c r="J78" s="231">
        <v>0</v>
      </c>
      <c r="K78" s="210">
        <v>0</v>
      </c>
      <c r="L78" s="143">
        <v>0</v>
      </c>
      <c r="M78" s="231">
        <v>0</v>
      </c>
      <c r="N78" s="210">
        <v>0</v>
      </c>
      <c r="O78" s="143">
        <v>0</v>
      </c>
      <c r="P78" s="231">
        <v>0</v>
      </c>
      <c r="Q78" s="72"/>
    </row>
    <row r="79" spans="1:17" ht="27.75" customHeight="1" x14ac:dyDescent="0.25">
      <c r="A79" s="11" t="s">
        <v>818</v>
      </c>
      <c r="C79" s="11" t="s">
        <v>819</v>
      </c>
      <c r="D79" s="259">
        <v>0</v>
      </c>
      <c r="E79" s="260">
        <v>0</v>
      </c>
      <c r="F79" s="410">
        <v>0</v>
      </c>
      <c r="G79" s="410">
        <v>0</v>
      </c>
      <c r="H79" s="231">
        <v>0</v>
      </c>
      <c r="I79" s="143">
        <v>0</v>
      </c>
      <c r="J79" s="231">
        <v>0</v>
      </c>
      <c r="K79" s="210">
        <v>0</v>
      </c>
      <c r="L79" s="143">
        <v>0</v>
      </c>
      <c r="M79" s="231">
        <v>0</v>
      </c>
      <c r="N79" s="210">
        <v>0</v>
      </c>
      <c r="O79" s="143">
        <v>0</v>
      </c>
      <c r="P79" s="231">
        <v>0</v>
      </c>
      <c r="Q79" s="72"/>
    </row>
    <row r="80" spans="1:17" ht="27.75" customHeight="1" x14ac:dyDescent="0.25">
      <c r="A80" s="11" t="s">
        <v>820</v>
      </c>
      <c r="C80" s="11" t="s">
        <v>821</v>
      </c>
      <c r="D80" s="259">
        <v>0</v>
      </c>
      <c r="E80" s="260">
        <v>0</v>
      </c>
      <c r="F80" s="410">
        <v>0</v>
      </c>
      <c r="G80" s="410">
        <v>257041.02</v>
      </c>
      <c r="H80" s="231">
        <v>0</v>
      </c>
      <c r="I80" s="143">
        <v>200000</v>
      </c>
      <c r="J80" s="231">
        <v>32.18</v>
      </c>
      <c r="K80" s="210">
        <v>0</v>
      </c>
      <c r="L80" s="143">
        <v>0</v>
      </c>
      <c r="M80" s="231">
        <v>0</v>
      </c>
      <c r="N80" s="210">
        <v>0</v>
      </c>
      <c r="O80" s="143">
        <v>0</v>
      </c>
      <c r="P80" s="231">
        <v>0</v>
      </c>
      <c r="Q80" s="72"/>
    </row>
    <row r="81" spans="3:16" ht="27.75" customHeight="1" x14ac:dyDescent="0.25">
      <c r="C81" s="104" t="s">
        <v>615</v>
      </c>
      <c r="D81" s="426">
        <f t="shared" ref="D81:E81" si="0">SUM(D8:D80)</f>
        <v>1506055.1499999994</v>
      </c>
      <c r="E81" s="382">
        <f t="shared" si="0"/>
        <v>1628913.92</v>
      </c>
      <c r="F81" s="382">
        <f>SUM(F8:F80)</f>
        <v>1608385.3200000003</v>
      </c>
      <c r="G81" s="382">
        <f>SUM(G8:G80)</f>
        <v>2189422.25</v>
      </c>
      <c r="H81" s="188">
        <f>SUM(H8:H80)</f>
        <v>1836782.02</v>
      </c>
      <c r="I81" s="187">
        <f t="shared" ref="I81" si="1">SUM(I8:I80)</f>
        <v>3060798</v>
      </c>
      <c r="J81" s="188">
        <f>SUM(J8:J80)</f>
        <v>2200184.1600000006</v>
      </c>
      <c r="K81" s="189">
        <f t="shared" ref="K81:L81" si="2">SUM(K8:K80)</f>
        <v>2053331</v>
      </c>
      <c r="L81" s="187">
        <f t="shared" si="2"/>
        <v>2053331</v>
      </c>
      <c r="M81" s="188">
        <f>SUM(M8:M80)</f>
        <v>2078776.4699999995</v>
      </c>
      <c r="N81" s="189">
        <f t="shared" ref="N81:O81" si="3">SUM(N8:N80)</f>
        <v>2225414</v>
      </c>
      <c r="O81" s="187">
        <f t="shared" si="3"/>
        <v>2225414</v>
      </c>
      <c r="P81" s="188">
        <f>SUM(P8:P80)</f>
        <v>1339437.55</v>
      </c>
    </row>
    <row r="82" spans="3:16" x14ac:dyDescent="0.25">
      <c r="C82" s="57" t="s">
        <v>823</v>
      </c>
      <c r="D82" s="31">
        <f t="shared" ref="D82:M82" si="4">D81-(D8+D9)</f>
        <v>622797.80999999947</v>
      </c>
      <c r="E82" s="61">
        <f t="shared" si="4"/>
        <v>723236.1399999999</v>
      </c>
      <c r="F82" s="338">
        <f t="shared" ref="F82:H82" si="5">F81-(F8+F9)</f>
        <v>648736.21000000031</v>
      </c>
      <c r="G82" s="338">
        <f t="shared" si="5"/>
        <v>1029267.3799999999</v>
      </c>
      <c r="H82" s="340">
        <f t="shared" si="5"/>
        <v>710587.01</v>
      </c>
      <c r="I82" s="136">
        <f t="shared" si="4"/>
        <v>1752297</v>
      </c>
      <c r="J82" s="162">
        <f t="shared" si="4"/>
        <v>845276.41000000061</v>
      </c>
      <c r="K82" s="102">
        <f t="shared" si="4"/>
        <v>635133</v>
      </c>
      <c r="L82" s="136">
        <f t="shared" si="4"/>
        <v>786607</v>
      </c>
      <c r="M82" s="340">
        <f t="shared" si="4"/>
        <v>829826.46999999951</v>
      </c>
      <c r="N82" s="102">
        <f t="shared" ref="N82:P82" si="6">N81-(N8+N9)</f>
        <v>720133</v>
      </c>
      <c r="O82" s="136">
        <f t="shared" si="6"/>
        <v>771438</v>
      </c>
      <c r="P82" s="340">
        <f t="shared" si="6"/>
        <v>683685.55</v>
      </c>
    </row>
    <row r="83" spans="3:16" ht="9" customHeight="1" x14ac:dyDescent="0.25">
      <c r="D83" s="259"/>
      <c r="E83" s="260"/>
      <c r="F83" s="410"/>
      <c r="G83" s="410"/>
      <c r="H83" s="231"/>
      <c r="I83" s="80"/>
      <c r="J83" s="231"/>
      <c r="K83" s="210"/>
      <c r="L83" s="80"/>
      <c r="M83" s="231"/>
      <c r="N83" s="210"/>
      <c r="O83" s="80"/>
      <c r="P83" s="231"/>
    </row>
    <row r="84" spans="3:16" ht="12" customHeight="1" x14ac:dyDescent="0.25">
      <c r="C84" s="68" t="s">
        <v>822</v>
      </c>
      <c r="D84" s="427">
        <f>622797.81+883257.34</f>
        <v>1506055.15</v>
      </c>
      <c r="E84" s="384">
        <v>1628913.92</v>
      </c>
      <c r="F84" s="384">
        <v>1608385.32</v>
      </c>
      <c r="G84" s="384">
        <v>2189422.25</v>
      </c>
      <c r="H84" s="66">
        <v>1836782.02</v>
      </c>
      <c r="I84" s="67">
        <v>3060798</v>
      </c>
      <c r="J84" s="66">
        <v>2200184.16</v>
      </c>
      <c r="K84" s="223">
        <v>2053331</v>
      </c>
      <c r="L84" s="67">
        <v>2053331</v>
      </c>
      <c r="M84" s="66">
        <v>2078776.47</v>
      </c>
      <c r="N84" s="223">
        <v>2225414</v>
      </c>
      <c r="O84" s="67">
        <v>2225414</v>
      </c>
      <c r="P84" s="66">
        <v>1339437.55</v>
      </c>
    </row>
    <row r="85" spans="3:16" ht="12" customHeight="1" x14ac:dyDescent="0.25">
      <c r="C85" s="68" t="s">
        <v>641</v>
      </c>
      <c r="D85" s="70">
        <f t="shared" ref="D85" si="7">D81-D84</f>
        <v>0</v>
      </c>
      <c r="E85" s="58">
        <f t="shared" ref="E85:I85" si="8">E81-E84</f>
        <v>0</v>
      </c>
      <c r="F85" s="411">
        <f t="shared" ref="F85:H85" si="9">F81-F84</f>
        <v>0</v>
      </c>
      <c r="G85" s="411">
        <f t="shared" si="9"/>
        <v>0</v>
      </c>
      <c r="H85" s="233">
        <f t="shared" si="9"/>
        <v>0</v>
      </c>
      <c r="I85" s="58">
        <f t="shared" si="8"/>
        <v>0</v>
      </c>
      <c r="J85" s="233">
        <f t="shared" ref="J85:O85" si="10">J81-J84</f>
        <v>0</v>
      </c>
      <c r="K85" s="70">
        <f t="shared" ref="K85:M85" si="11">K81-K84</f>
        <v>0</v>
      </c>
      <c r="L85" s="58">
        <f t="shared" si="11"/>
        <v>0</v>
      </c>
      <c r="M85" s="233">
        <f t="shared" si="11"/>
        <v>0</v>
      </c>
      <c r="N85" s="70">
        <f t="shared" si="10"/>
        <v>0</v>
      </c>
      <c r="O85" s="58">
        <f t="shared" si="10"/>
        <v>0</v>
      </c>
      <c r="P85" s="233">
        <f t="shared" ref="P85" si="12">P81-P84</f>
        <v>0</v>
      </c>
    </row>
    <row r="86" spans="3:16" ht="10.5" customHeight="1" x14ac:dyDescent="0.25">
      <c r="D86" s="428"/>
      <c r="E86" s="385"/>
      <c r="F86" s="412"/>
      <c r="G86" s="412"/>
      <c r="H86" s="234"/>
      <c r="I86" s="225"/>
      <c r="J86" s="234"/>
      <c r="K86" s="224"/>
      <c r="L86" s="225"/>
      <c r="M86" s="234"/>
      <c r="N86" s="224"/>
      <c r="O86" s="225"/>
      <c r="P86" s="234"/>
    </row>
    <row r="87" spans="3:16" x14ac:dyDescent="0.25">
      <c r="C87" s="127"/>
    </row>
  </sheetData>
  <pageMargins left="0.6" right="0.28000000000000003" top="0.32" bottom="0.5" header="0.23" footer="0.17"/>
  <pageSetup paperSize="3" scale="36" fitToHeight="2" orientation="landscape" horizontalDpi="200" verticalDpi="200" r:id="rId1"/>
  <headerFooter>
    <oddFooter>&amp;L&amp;D &amp;T&amp;R&amp;F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3"/>
  <sheetViews>
    <sheetView view="pageBreakPreview" zoomScale="76" zoomScaleNormal="77" zoomScaleSheetLayoutView="76" zoomScalePageLayoutView="53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570" sqref="M570"/>
    </sheetView>
  </sheetViews>
  <sheetFormatPr defaultColWidth="21.42578125" defaultRowHeight="24" customHeight="1" x14ac:dyDescent="0.25"/>
  <cols>
    <col min="1" max="1" width="21.42578125" style="94"/>
    <col min="2" max="2" width="4" style="11" customWidth="1"/>
    <col min="3" max="3" width="36.140625" style="8" customWidth="1"/>
    <col min="4" max="5" width="15.7109375" style="197" customWidth="1"/>
    <col min="6" max="7" width="15.7109375" style="338" customWidth="1"/>
    <col min="8" max="8" width="15.7109375" style="260" customWidth="1"/>
    <col min="9" max="9" width="13.7109375" style="93" customWidth="1"/>
    <col min="10" max="10" width="16" style="91" customWidth="1"/>
    <col min="11" max="12" width="14.42578125" style="182" customWidth="1"/>
    <col min="13" max="13" width="15.85546875" style="260" customWidth="1"/>
    <col min="14" max="15" width="14.42578125" style="182" customWidth="1"/>
    <col min="16" max="16" width="15.42578125" style="260" customWidth="1"/>
    <col min="17" max="17" width="21.42578125" style="11"/>
    <col min="18" max="18" width="21.42578125" style="63"/>
    <col min="19" max="16384" width="21.42578125" style="11"/>
  </cols>
  <sheetData>
    <row r="1" spans="1:20" s="4" customFormat="1" ht="18" customHeight="1" x14ac:dyDescent="0.3">
      <c r="A1" s="466"/>
      <c r="B1" s="467" t="s">
        <v>616</v>
      </c>
      <c r="C1" s="186"/>
      <c r="D1" s="468"/>
      <c r="E1" s="468"/>
      <c r="F1" s="21"/>
      <c r="G1" s="21"/>
      <c r="H1" s="14"/>
      <c r="I1" s="180"/>
      <c r="J1" s="14"/>
      <c r="K1" s="180"/>
      <c r="L1" s="180"/>
      <c r="M1" s="14"/>
      <c r="N1" s="180"/>
      <c r="O1" s="180"/>
      <c r="P1" s="14"/>
      <c r="R1" s="146"/>
    </row>
    <row r="2" spans="1:20" ht="18" customHeight="1" x14ac:dyDescent="0.25">
      <c r="A2" s="138"/>
      <c r="B2" s="354" t="s">
        <v>1115</v>
      </c>
      <c r="L2" s="180"/>
      <c r="M2" s="14"/>
      <c r="N2" s="180"/>
      <c r="O2" s="180"/>
      <c r="P2" s="14"/>
    </row>
    <row r="3" spans="1:20" ht="9" customHeight="1" x14ac:dyDescent="0.25">
      <c r="A3" s="138"/>
      <c r="D3" s="54"/>
      <c r="E3" s="55"/>
      <c r="F3" s="55"/>
      <c r="G3" s="55"/>
      <c r="H3" s="165"/>
      <c r="I3" s="166"/>
      <c r="J3" s="165"/>
      <c r="K3" s="164"/>
      <c r="L3" s="440"/>
      <c r="M3" s="441"/>
      <c r="N3" s="449"/>
      <c r="O3" s="440"/>
      <c r="P3" s="453"/>
    </row>
    <row r="4" spans="1:20" s="1" customFormat="1" ht="18" customHeight="1" x14ac:dyDescent="0.25">
      <c r="A4" s="138"/>
      <c r="C4" s="8"/>
      <c r="D4" s="22" t="s">
        <v>622</v>
      </c>
      <c r="E4" s="23" t="s">
        <v>623</v>
      </c>
      <c r="F4" s="23" t="s">
        <v>624</v>
      </c>
      <c r="G4" s="23" t="s">
        <v>846</v>
      </c>
      <c r="H4" s="262" t="s">
        <v>869</v>
      </c>
      <c r="I4" s="168" t="s">
        <v>888</v>
      </c>
      <c r="J4" s="262" t="s">
        <v>888</v>
      </c>
      <c r="K4" s="167" t="s">
        <v>948</v>
      </c>
      <c r="L4" s="442" t="s">
        <v>948</v>
      </c>
      <c r="M4" s="391" t="s">
        <v>948</v>
      </c>
      <c r="N4" s="450" t="s">
        <v>1065</v>
      </c>
      <c r="O4" s="442" t="s">
        <v>1065</v>
      </c>
      <c r="P4" s="394" t="s">
        <v>1065</v>
      </c>
      <c r="R4" s="69"/>
    </row>
    <row r="5" spans="1:20" s="1" customFormat="1" ht="18" customHeight="1" x14ac:dyDescent="0.25">
      <c r="A5" s="138"/>
      <c r="C5" s="95"/>
      <c r="D5" s="24" t="s">
        <v>619</v>
      </c>
      <c r="E5" s="25" t="s">
        <v>619</v>
      </c>
      <c r="F5" s="25" t="s">
        <v>619</v>
      </c>
      <c r="G5" s="25" t="s">
        <v>619</v>
      </c>
      <c r="H5" s="263" t="s">
        <v>619</v>
      </c>
      <c r="I5" s="170" t="s">
        <v>617</v>
      </c>
      <c r="J5" s="263" t="s">
        <v>619</v>
      </c>
      <c r="K5" s="169" t="s">
        <v>621</v>
      </c>
      <c r="L5" s="392" t="s">
        <v>617</v>
      </c>
      <c r="M5" s="263" t="s">
        <v>619</v>
      </c>
      <c r="N5" s="451" t="s">
        <v>621</v>
      </c>
      <c r="O5" s="392" t="s">
        <v>617</v>
      </c>
      <c r="P5" s="447" t="s">
        <v>1109</v>
      </c>
      <c r="R5" s="69"/>
    </row>
    <row r="6" spans="1:20" s="2" customFormat="1" ht="18" customHeight="1" x14ac:dyDescent="0.25">
      <c r="A6" s="139" t="s">
        <v>0</v>
      </c>
      <c r="B6" s="2" t="s">
        <v>1</v>
      </c>
      <c r="C6" s="96"/>
      <c r="D6" s="27" t="s">
        <v>620</v>
      </c>
      <c r="E6" s="408" t="s">
        <v>620</v>
      </c>
      <c r="F6" s="408" t="s">
        <v>620</v>
      </c>
      <c r="G6" s="408" t="s">
        <v>620</v>
      </c>
      <c r="H6" s="185" t="s">
        <v>620</v>
      </c>
      <c r="I6" s="173" t="s">
        <v>618</v>
      </c>
      <c r="J6" s="185" t="s">
        <v>620</v>
      </c>
      <c r="K6" s="171" t="s">
        <v>618</v>
      </c>
      <c r="L6" s="393" t="s">
        <v>618</v>
      </c>
      <c r="M6" s="185" t="s">
        <v>620</v>
      </c>
      <c r="N6" s="452" t="s">
        <v>618</v>
      </c>
      <c r="O6" s="393" t="s">
        <v>618</v>
      </c>
      <c r="P6" s="448" t="s">
        <v>1126</v>
      </c>
      <c r="R6" s="237"/>
    </row>
    <row r="7" spans="1:20" s="2" customFormat="1" ht="10.5" customHeight="1" x14ac:dyDescent="0.25">
      <c r="A7" s="139"/>
      <c r="C7" s="96"/>
      <c r="D7" s="27"/>
      <c r="E7" s="28"/>
      <c r="F7" s="28"/>
      <c r="G7" s="28"/>
      <c r="H7" s="172"/>
      <c r="I7" s="173"/>
      <c r="J7" s="172"/>
      <c r="K7" s="171"/>
      <c r="L7" s="173"/>
      <c r="M7" s="351"/>
      <c r="N7" s="171"/>
      <c r="O7" s="173"/>
      <c r="P7" s="172"/>
      <c r="R7" s="237"/>
    </row>
    <row r="8" spans="1:20" ht="24" customHeight="1" x14ac:dyDescent="0.25">
      <c r="A8" s="94" t="s">
        <v>2</v>
      </c>
      <c r="B8" s="11" t="s">
        <v>3</v>
      </c>
      <c r="D8" s="339">
        <v>30082.42</v>
      </c>
      <c r="E8" s="338">
        <v>33181.32</v>
      </c>
      <c r="F8" s="338">
        <v>38090.660000000003</v>
      </c>
      <c r="G8" s="338">
        <v>41112.639999999999</v>
      </c>
      <c r="H8" s="340">
        <v>42098.9</v>
      </c>
      <c r="I8" s="204">
        <v>43680</v>
      </c>
      <c r="J8" s="362">
        <v>43896.92</v>
      </c>
      <c r="K8" s="226">
        <v>45000</v>
      </c>
      <c r="L8" s="226">
        <v>45000</v>
      </c>
      <c r="M8" s="397">
        <v>45360</v>
      </c>
      <c r="N8" s="235">
        <v>47000</v>
      </c>
      <c r="O8" s="227">
        <f>N8</f>
        <v>47000</v>
      </c>
      <c r="P8" s="431">
        <v>30730.79</v>
      </c>
      <c r="T8" s="137"/>
    </row>
    <row r="9" spans="1:20" ht="26.25" customHeight="1" x14ac:dyDescent="0.25">
      <c r="A9" s="94" t="s">
        <v>4</v>
      </c>
      <c r="B9" s="11" t="s">
        <v>5</v>
      </c>
      <c r="D9" s="339">
        <v>0</v>
      </c>
      <c r="E9" s="338">
        <v>0</v>
      </c>
      <c r="F9" s="338">
        <v>0</v>
      </c>
      <c r="G9" s="338">
        <v>0</v>
      </c>
      <c r="H9" s="340">
        <v>0</v>
      </c>
      <c r="I9" s="204">
        <v>208</v>
      </c>
      <c r="J9" s="362">
        <v>0</v>
      </c>
      <c r="K9" s="226">
        <v>200</v>
      </c>
      <c r="L9" s="226">
        <v>200</v>
      </c>
      <c r="M9" s="397">
        <v>0</v>
      </c>
      <c r="N9" s="235">
        <v>200</v>
      </c>
      <c r="O9" s="227">
        <f>N9</f>
        <v>200</v>
      </c>
      <c r="P9" s="431">
        <v>0</v>
      </c>
      <c r="T9" s="137"/>
    </row>
    <row r="10" spans="1:20" s="258" customFormat="1" ht="26.25" customHeight="1" x14ac:dyDescent="0.25">
      <c r="A10" s="268" t="s">
        <v>889</v>
      </c>
      <c r="B10" s="269" t="s">
        <v>890</v>
      </c>
      <c r="C10" s="267"/>
      <c r="D10" s="339">
        <v>0</v>
      </c>
      <c r="E10" s="338">
        <v>0</v>
      </c>
      <c r="F10" s="338">
        <v>0</v>
      </c>
      <c r="G10" s="338">
        <v>0</v>
      </c>
      <c r="H10" s="340">
        <v>350</v>
      </c>
      <c r="I10" s="204">
        <v>500</v>
      </c>
      <c r="J10" s="362">
        <v>0</v>
      </c>
      <c r="K10" s="226">
        <v>500</v>
      </c>
      <c r="L10" s="226">
        <v>500</v>
      </c>
      <c r="M10" s="397">
        <v>0</v>
      </c>
      <c r="N10" s="235">
        <v>500</v>
      </c>
      <c r="O10" s="227">
        <f t="shared" ref="O10:O25" si="0">N10</f>
        <v>500</v>
      </c>
      <c r="P10" s="431">
        <v>0</v>
      </c>
      <c r="R10" s="63"/>
      <c r="T10" s="137"/>
    </row>
    <row r="11" spans="1:20" ht="26.25" customHeight="1" x14ac:dyDescent="0.25">
      <c r="A11" s="94" t="s">
        <v>6</v>
      </c>
      <c r="B11" s="11" t="s">
        <v>7</v>
      </c>
      <c r="D11" s="339">
        <v>5250</v>
      </c>
      <c r="E11" s="338">
        <v>9375</v>
      </c>
      <c r="F11" s="338">
        <v>7500</v>
      </c>
      <c r="G11" s="338">
        <v>7500</v>
      </c>
      <c r="H11" s="340">
        <v>7500</v>
      </c>
      <c r="I11" s="204">
        <v>9000</v>
      </c>
      <c r="J11" s="362">
        <v>9000</v>
      </c>
      <c r="K11" s="226">
        <v>9000</v>
      </c>
      <c r="L11" s="226">
        <v>9000</v>
      </c>
      <c r="M11" s="397">
        <v>9000</v>
      </c>
      <c r="N11" s="235">
        <v>9000</v>
      </c>
      <c r="O11" s="227">
        <f t="shared" si="0"/>
        <v>9000</v>
      </c>
      <c r="P11" s="431">
        <v>4500</v>
      </c>
      <c r="T11" s="137"/>
    </row>
    <row r="12" spans="1:20" ht="26.25" customHeight="1" x14ac:dyDescent="0.25">
      <c r="A12" s="94" t="s">
        <v>8</v>
      </c>
      <c r="B12" s="11" t="s">
        <v>9</v>
      </c>
      <c r="D12" s="339">
        <v>187.5</v>
      </c>
      <c r="E12" s="338">
        <v>472.5</v>
      </c>
      <c r="F12" s="338">
        <v>310</v>
      </c>
      <c r="G12" s="338">
        <v>490</v>
      </c>
      <c r="H12" s="340">
        <v>310</v>
      </c>
      <c r="I12" s="204">
        <v>600</v>
      </c>
      <c r="J12" s="362">
        <v>900</v>
      </c>
      <c r="K12" s="226"/>
      <c r="L12" s="226">
        <v>0</v>
      </c>
      <c r="M12" s="397">
        <v>0</v>
      </c>
      <c r="N12" s="413" t="s">
        <v>1030</v>
      </c>
      <c r="O12" s="227" t="str">
        <f t="shared" si="0"/>
        <v>see dept#4140</v>
      </c>
      <c r="P12" s="431">
        <v>0</v>
      </c>
      <c r="T12" s="137"/>
    </row>
    <row r="13" spans="1:20" ht="26.25" customHeight="1" x14ac:dyDescent="0.25">
      <c r="A13" s="94" t="s">
        <v>10</v>
      </c>
      <c r="B13" s="11" t="s">
        <v>11</v>
      </c>
      <c r="D13" s="339">
        <v>690</v>
      </c>
      <c r="E13" s="338">
        <v>1565</v>
      </c>
      <c r="F13" s="338">
        <v>1080</v>
      </c>
      <c r="G13" s="338">
        <v>1620</v>
      </c>
      <c r="H13" s="340">
        <v>1080</v>
      </c>
      <c r="I13" s="204">
        <v>2100</v>
      </c>
      <c r="J13" s="362">
        <v>1950</v>
      </c>
      <c r="K13" s="226"/>
      <c r="L13" s="226">
        <v>0</v>
      </c>
      <c r="M13" s="397">
        <v>0</v>
      </c>
      <c r="N13" s="413" t="s">
        <v>1030</v>
      </c>
      <c r="O13" s="227" t="str">
        <f t="shared" si="0"/>
        <v>see dept#4140</v>
      </c>
      <c r="P13" s="431">
        <v>0</v>
      </c>
      <c r="T13" s="137"/>
    </row>
    <row r="14" spans="1:20" ht="26.25" customHeight="1" x14ac:dyDescent="0.25">
      <c r="A14" s="94" t="s">
        <v>12</v>
      </c>
      <c r="B14" s="11" t="s">
        <v>13</v>
      </c>
      <c r="D14" s="339">
        <v>0</v>
      </c>
      <c r="E14" s="338">
        <v>0</v>
      </c>
      <c r="F14" s="338">
        <v>0</v>
      </c>
      <c r="G14" s="338">
        <v>0</v>
      </c>
      <c r="H14" s="340">
        <v>0</v>
      </c>
      <c r="I14" s="204">
        <v>100</v>
      </c>
      <c r="J14" s="362">
        <v>0</v>
      </c>
      <c r="K14" s="226">
        <v>100</v>
      </c>
      <c r="L14" s="226">
        <v>100</v>
      </c>
      <c r="M14" s="397">
        <v>0</v>
      </c>
      <c r="N14" s="235">
        <v>100</v>
      </c>
      <c r="O14" s="227">
        <f t="shared" si="0"/>
        <v>100</v>
      </c>
      <c r="P14" s="431">
        <v>0</v>
      </c>
      <c r="T14" s="137"/>
    </row>
    <row r="15" spans="1:20" ht="26.25" customHeight="1" x14ac:dyDescent="0.25">
      <c r="A15" s="94" t="s">
        <v>14</v>
      </c>
      <c r="B15" s="11" t="s">
        <v>15</v>
      </c>
      <c r="D15" s="339">
        <v>88.55</v>
      </c>
      <c r="E15" s="338">
        <v>168.86</v>
      </c>
      <c r="F15" s="338">
        <v>374</v>
      </c>
      <c r="G15" s="338">
        <v>102.57</v>
      </c>
      <c r="H15" s="340">
        <v>102.57</v>
      </c>
      <c r="I15" s="204">
        <v>450</v>
      </c>
      <c r="J15" s="362">
        <v>340.38</v>
      </c>
      <c r="K15" s="226">
        <v>450</v>
      </c>
      <c r="L15" s="226">
        <v>450</v>
      </c>
      <c r="M15" s="397">
        <v>349.38</v>
      </c>
      <c r="N15" s="235">
        <v>450</v>
      </c>
      <c r="O15" s="227">
        <f t="shared" si="0"/>
        <v>450</v>
      </c>
      <c r="P15" s="431">
        <v>396.47</v>
      </c>
      <c r="T15" s="137"/>
    </row>
    <row r="16" spans="1:20" s="92" customFormat="1" ht="26.25" customHeight="1" x14ac:dyDescent="0.25">
      <c r="A16" s="94" t="s">
        <v>839</v>
      </c>
      <c r="B16" s="92" t="s">
        <v>840</v>
      </c>
      <c r="C16" s="8"/>
      <c r="D16" s="339"/>
      <c r="E16" s="338"/>
      <c r="F16" s="338">
        <v>0</v>
      </c>
      <c r="G16" s="338">
        <v>0</v>
      </c>
      <c r="H16" s="340">
        <v>1078.8</v>
      </c>
      <c r="I16" s="204">
        <v>1200</v>
      </c>
      <c r="J16" s="362">
        <v>1078.8</v>
      </c>
      <c r="K16" s="226">
        <v>1200</v>
      </c>
      <c r="L16" s="226">
        <v>1200</v>
      </c>
      <c r="M16" s="397">
        <v>1078.8</v>
      </c>
      <c r="N16" s="235">
        <v>1200</v>
      </c>
      <c r="O16" s="227">
        <f t="shared" si="0"/>
        <v>1200</v>
      </c>
      <c r="P16" s="431">
        <v>735.2</v>
      </c>
      <c r="R16" s="63"/>
      <c r="T16" s="137"/>
    </row>
    <row r="17" spans="1:20" ht="26.25" customHeight="1" x14ac:dyDescent="0.25">
      <c r="A17" s="94" t="s">
        <v>16</v>
      </c>
      <c r="B17" s="11" t="s">
        <v>17</v>
      </c>
      <c r="D17" s="339">
        <v>982.74</v>
      </c>
      <c r="E17" s="338">
        <v>1001.3</v>
      </c>
      <c r="F17" s="338">
        <v>1006.88</v>
      </c>
      <c r="G17" s="338">
        <v>912.66</v>
      </c>
      <c r="H17" s="340">
        <v>1031.18</v>
      </c>
      <c r="I17" s="204">
        <v>1200</v>
      </c>
      <c r="J17" s="362">
        <v>1060.1500000000001</v>
      </c>
      <c r="K17" s="226">
        <v>1200</v>
      </c>
      <c r="L17" s="226">
        <v>1200</v>
      </c>
      <c r="M17" s="397">
        <v>1296.55</v>
      </c>
      <c r="N17" s="235">
        <v>1300</v>
      </c>
      <c r="O17" s="227">
        <f t="shared" si="0"/>
        <v>1300</v>
      </c>
      <c r="P17" s="431">
        <v>1441.65</v>
      </c>
      <c r="T17" s="137"/>
    </row>
    <row r="18" spans="1:20" ht="26.25" customHeight="1" x14ac:dyDescent="0.25">
      <c r="A18" s="94" t="s">
        <v>18</v>
      </c>
      <c r="B18" s="11" t="s">
        <v>19</v>
      </c>
      <c r="D18" s="339">
        <v>0</v>
      </c>
      <c r="E18" s="338">
        <v>0</v>
      </c>
      <c r="F18" s="338">
        <v>0</v>
      </c>
      <c r="G18" s="338">
        <v>198.99</v>
      </c>
      <c r="H18" s="340">
        <v>0</v>
      </c>
      <c r="I18" s="204">
        <v>700</v>
      </c>
      <c r="J18" s="362">
        <v>119.99</v>
      </c>
      <c r="K18" s="226">
        <v>700</v>
      </c>
      <c r="L18" s="226">
        <v>700</v>
      </c>
      <c r="M18" s="397">
        <v>110.47</v>
      </c>
      <c r="N18" s="235">
        <v>700</v>
      </c>
      <c r="O18" s="227">
        <f t="shared" si="0"/>
        <v>700</v>
      </c>
      <c r="P18" s="431">
        <v>149.9</v>
      </c>
      <c r="T18" s="137"/>
    </row>
    <row r="19" spans="1:20" ht="26.25" customHeight="1" x14ac:dyDescent="0.25">
      <c r="A19" s="94" t="s">
        <v>20</v>
      </c>
      <c r="B19" s="11" t="s">
        <v>21</v>
      </c>
      <c r="D19" s="339">
        <v>0</v>
      </c>
      <c r="E19" s="338">
        <v>0</v>
      </c>
      <c r="F19" s="338">
        <v>0</v>
      </c>
      <c r="G19" s="338">
        <v>0</v>
      </c>
      <c r="H19" s="340">
        <v>272.5</v>
      </c>
      <c r="I19" s="204">
        <v>100</v>
      </c>
      <c r="J19" s="362">
        <v>0</v>
      </c>
      <c r="K19" s="226">
        <v>100</v>
      </c>
      <c r="L19" s="226">
        <v>100</v>
      </c>
      <c r="M19" s="397">
        <v>0</v>
      </c>
      <c r="N19" s="235">
        <v>100</v>
      </c>
      <c r="O19" s="227">
        <f t="shared" si="0"/>
        <v>100</v>
      </c>
      <c r="P19" s="431">
        <v>0</v>
      </c>
      <c r="T19" s="137"/>
    </row>
    <row r="20" spans="1:20" ht="26.25" customHeight="1" x14ac:dyDescent="0.25">
      <c r="A20" s="94" t="s">
        <v>22</v>
      </c>
      <c r="B20" s="11" t="s">
        <v>23</v>
      </c>
      <c r="D20" s="339">
        <v>937.5</v>
      </c>
      <c r="E20" s="338">
        <v>2646</v>
      </c>
      <c r="F20" s="338">
        <v>2652</v>
      </c>
      <c r="G20" s="338">
        <v>1972.93</v>
      </c>
      <c r="H20" s="340">
        <v>1962.93</v>
      </c>
      <c r="I20" s="204">
        <v>2500</v>
      </c>
      <c r="J20" s="362">
        <v>1898.17</v>
      </c>
      <c r="K20" s="226">
        <v>2500</v>
      </c>
      <c r="L20" s="226">
        <v>2500</v>
      </c>
      <c r="M20" s="397">
        <v>2399.91</v>
      </c>
      <c r="N20" s="235">
        <v>2700</v>
      </c>
      <c r="O20" s="227">
        <f t="shared" si="0"/>
        <v>2700</v>
      </c>
      <c r="P20" s="431">
        <v>1916.17</v>
      </c>
      <c r="T20" s="137"/>
    </row>
    <row r="21" spans="1:20" ht="26.25" customHeight="1" x14ac:dyDescent="0.25">
      <c r="A21" s="94" t="s">
        <v>24</v>
      </c>
      <c r="B21" s="11" t="s">
        <v>25</v>
      </c>
      <c r="D21" s="339">
        <v>2074.9699999999998</v>
      </c>
      <c r="E21" s="338">
        <v>1788.97</v>
      </c>
      <c r="F21" s="338">
        <v>1848.97</v>
      </c>
      <c r="G21" s="338">
        <v>3762.97</v>
      </c>
      <c r="H21" s="340">
        <v>2016.79</v>
      </c>
      <c r="I21" s="204">
        <v>2300</v>
      </c>
      <c r="J21" s="362">
        <v>1949.79</v>
      </c>
      <c r="K21" s="226">
        <v>2300</v>
      </c>
      <c r="L21" s="226">
        <v>2300</v>
      </c>
      <c r="M21" s="397">
        <v>2069.79</v>
      </c>
      <c r="N21" s="235">
        <v>2300</v>
      </c>
      <c r="O21" s="227">
        <f t="shared" si="0"/>
        <v>2300</v>
      </c>
      <c r="P21" s="431">
        <v>396.65</v>
      </c>
      <c r="T21" s="137"/>
    </row>
    <row r="22" spans="1:20" ht="26.25" customHeight="1" x14ac:dyDescent="0.25">
      <c r="A22" s="94" t="s">
        <v>26</v>
      </c>
      <c r="B22" s="11" t="s">
        <v>27</v>
      </c>
      <c r="D22" s="339">
        <v>1394.81</v>
      </c>
      <c r="E22" s="338">
        <v>720.34</v>
      </c>
      <c r="F22" s="338">
        <v>1146.99</v>
      </c>
      <c r="G22" s="338">
        <v>1037.06</v>
      </c>
      <c r="H22" s="340">
        <v>1510.65</v>
      </c>
      <c r="I22" s="204">
        <v>1350</v>
      </c>
      <c r="J22" s="362">
        <v>1252.81</v>
      </c>
      <c r="K22" s="226">
        <v>1350</v>
      </c>
      <c r="L22" s="226">
        <v>1350</v>
      </c>
      <c r="M22" s="397">
        <v>900.69</v>
      </c>
      <c r="N22" s="235">
        <v>1350</v>
      </c>
      <c r="O22" s="227">
        <f t="shared" si="0"/>
        <v>1350</v>
      </c>
      <c r="P22" s="431">
        <v>120.77</v>
      </c>
      <c r="T22" s="137"/>
    </row>
    <row r="23" spans="1:20" ht="26.25" customHeight="1" x14ac:dyDescent="0.25">
      <c r="A23" s="94" t="s">
        <v>28</v>
      </c>
      <c r="B23" s="11" t="s">
        <v>29</v>
      </c>
      <c r="D23" s="339">
        <v>2596.9899999999998</v>
      </c>
      <c r="E23" s="338">
        <v>3768.26</v>
      </c>
      <c r="F23" s="338">
        <v>4897.71</v>
      </c>
      <c r="G23" s="338">
        <v>2171.86</v>
      </c>
      <c r="H23" s="340">
        <v>3686.98</v>
      </c>
      <c r="I23" s="204">
        <v>3600</v>
      </c>
      <c r="J23" s="362">
        <v>3686.98</v>
      </c>
      <c r="K23" s="226">
        <v>3600</v>
      </c>
      <c r="L23" s="226">
        <v>3600</v>
      </c>
      <c r="M23" s="397">
        <v>4367.72</v>
      </c>
      <c r="N23" s="235">
        <v>4500</v>
      </c>
      <c r="O23" s="227">
        <f t="shared" si="0"/>
        <v>4500</v>
      </c>
      <c r="P23" s="431">
        <v>3883.86</v>
      </c>
      <c r="T23" s="137"/>
    </row>
    <row r="24" spans="1:20" ht="26.25" customHeight="1" x14ac:dyDescent="0.25">
      <c r="A24" s="94" t="s">
        <v>30</v>
      </c>
      <c r="B24" s="11" t="s">
        <v>31</v>
      </c>
      <c r="D24" s="339">
        <v>0</v>
      </c>
      <c r="E24" s="338">
        <v>0</v>
      </c>
      <c r="F24" s="338">
        <v>0</v>
      </c>
      <c r="G24" s="338">
        <v>0</v>
      </c>
      <c r="H24" s="340">
        <v>34.75</v>
      </c>
      <c r="I24" s="204">
        <v>100</v>
      </c>
      <c r="J24" s="362">
        <v>0</v>
      </c>
      <c r="K24" s="226">
        <v>100</v>
      </c>
      <c r="L24" s="226">
        <v>100</v>
      </c>
      <c r="M24" s="397">
        <v>0</v>
      </c>
      <c r="N24" s="235">
        <v>100</v>
      </c>
      <c r="O24" s="227">
        <f t="shared" si="0"/>
        <v>100</v>
      </c>
      <c r="P24" s="431">
        <v>0</v>
      </c>
      <c r="T24" s="137"/>
    </row>
    <row r="25" spans="1:20" ht="26.25" customHeight="1" x14ac:dyDescent="0.25">
      <c r="A25" s="94" t="s">
        <v>32</v>
      </c>
      <c r="B25" s="11" t="s">
        <v>33</v>
      </c>
      <c r="D25" s="339">
        <v>0</v>
      </c>
      <c r="E25" s="338">
        <v>0</v>
      </c>
      <c r="F25" s="338">
        <v>0</v>
      </c>
      <c r="G25" s="338">
        <v>0</v>
      </c>
      <c r="H25" s="340">
        <v>1280.6099999999999</v>
      </c>
      <c r="I25" s="204">
        <v>1500</v>
      </c>
      <c r="J25" s="362">
        <v>754.99</v>
      </c>
      <c r="K25" s="226">
        <v>1500</v>
      </c>
      <c r="L25" s="226">
        <v>1500</v>
      </c>
      <c r="M25" s="397">
        <v>0</v>
      </c>
      <c r="N25" s="235">
        <v>1500</v>
      </c>
      <c r="O25" s="227">
        <f t="shared" si="0"/>
        <v>1500</v>
      </c>
      <c r="P25" s="431">
        <v>94.94</v>
      </c>
      <c r="T25" s="137"/>
    </row>
    <row r="26" spans="1:20" ht="24" customHeight="1" x14ac:dyDescent="0.25">
      <c r="A26" s="94">
        <v>4130</v>
      </c>
      <c r="B26" s="104" t="s">
        <v>646</v>
      </c>
      <c r="C26" s="105"/>
      <c r="D26" s="106">
        <f t="shared" ref="D26:P26" si="1">SUM(D$8:D$25)</f>
        <v>44285.479999999996</v>
      </c>
      <c r="E26" s="107">
        <f t="shared" si="1"/>
        <v>54687.55</v>
      </c>
      <c r="F26" s="107">
        <f t="shared" si="1"/>
        <v>58907.21</v>
      </c>
      <c r="G26" s="107">
        <f t="shared" si="1"/>
        <v>60881.68</v>
      </c>
      <c r="H26" s="188">
        <f t="shared" si="1"/>
        <v>64316.660000000011</v>
      </c>
      <c r="I26" s="187">
        <f t="shared" si="1"/>
        <v>71188</v>
      </c>
      <c r="J26" s="188">
        <f t="shared" si="1"/>
        <v>67888.98</v>
      </c>
      <c r="K26" s="189">
        <f t="shared" si="1"/>
        <v>69800</v>
      </c>
      <c r="L26" s="187">
        <f t="shared" si="1"/>
        <v>69800</v>
      </c>
      <c r="M26" s="382">
        <f t="shared" si="1"/>
        <v>66933.31</v>
      </c>
      <c r="N26" s="189">
        <f t="shared" si="1"/>
        <v>73000</v>
      </c>
      <c r="O26" s="187">
        <f t="shared" si="1"/>
        <v>73000</v>
      </c>
      <c r="P26" s="188">
        <f t="shared" si="1"/>
        <v>44366.400000000001</v>
      </c>
      <c r="T26" s="137"/>
    </row>
    <row r="27" spans="1:20" ht="24" customHeight="1" x14ac:dyDescent="0.25">
      <c r="D27" s="339"/>
      <c r="E27" s="338"/>
      <c r="H27" s="264"/>
      <c r="I27" s="182"/>
      <c r="J27" s="184"/>
      <c r="K27" s="183"/>
      <c r="N27" s="183"/>
      <c r="P27" s="264"/>
      <c r="T27" s="137"/>
    </row>
    <row r="28" spans="1:20" ht="24" customHeight="1" x14ac:dyDescent="0.25">
      <c r="A28" s="94" t="s">
        <v>34</v>
      </c>
      <c r="B28" s="11" t="s">
        <v>35</v>
      </c>
      <c r="D28" s="339">
        <v>150</v>
      </c>
      <c r="E28" s="338">
        <v>640</v>
      </c>
      <c r="F28" s="338">
        <v>240</v>
      </c>
      <c r="G28" s="338">
        <v>1080</v>
      </c>
      <c r="H28" s="340">
        <v>300</v>
      </c>
      <c r="I28" s="330">
        <v>2400</v>
      </c>
      <c r="J28" s="270">
        <v>1950</v>
      </c>
      <c r="K28" s="226">
        <v>450</v>
      </c>
      <c r="L28" s="226">
        <v>450</v>
      </c>
      <c r="M28" s="397">
        <v>600</v>
      </c>
      <c r="N28" s="235">
        <v>2400</v>
      </c>
      <c r="O28" s="227">
        <f t="shared" ref="O28:O36" si="2">N28</f>
        <v>2400</v>
      </c>
      <c r="P28" s="431">
        <v>450</v>
      </c>
      <c r="Q28" s="137"/>
      <c r="T28" s="137"/>
    </row>
    <row r="29" spans="1:20" s="258" customFormat="1" ht="24" customHeight="1" x14ac:dyDescent="0.25">
      <c r="A29" s="344" t="s">
        <v>1027</v>
      </c>
      <c r="B29" s="258" t="s">
        <v>1120</v>
      </c>
      <c r="C29" s="228"/>
      <c r="D29" s="339"/>
      <c r="E29" s="338"/>
      <c r="F29" s="338"/>
      <c r="G29" s="407" t="s">
        <v>1029</v>
      </c>
      <c r="H29" s="340"/>
      <c r="I29" s="330"/>
      <c r="J29" s="340">
        <v>0</v>
      </c>
      <c r="K29" s="226">
        <v>400</v>
      </c>
      <c r="L29" s="226">
        <v>400</v>
      </c>
      <c r="M29" s="397">
        <v>300</v>
      </c>
      <c r="N29" s="235">
        <v>600</v>
      </c>
      <c r="O29" s="227">
        <f t="shared" si="2"/>
        <v>600</v>
      </c>
      <c r="P29" s="431">
        <v>225</v>
      </c>
      <c r="Q29" s="137"/>
      <c r="R29" s="63"/>
      <c r="T29" s="137"/>
    </row>
    <row r="30" spans="1:20" s="258" customFormat="1" ht="24" customHeight="1" x14ac:dyDescent="0.25">
      <c r="A30" s="344" t="s">
        <v>1028</v>
      </c>
      <c r="B30" s="258" t="s">
        <v>1121</v>
      </c>
      <c r="C30" s="228"/>
      <c r="D30" s="339"/>
      <c r="E30" s="338"/>
      <c r="F30" s="338"/>
      <c r="G30" s="407" t="s">
        <v>1029</v>
      </c>
      <c r="H30" s="340"/>
      <c r="I30" s="330"/>
      <c r="J30" s="340">
        <v>0</v>
      </c>
      <c r="K30" s="226">
        <v>1350</v>
      </c>
      <c r="L30" s="226">
        <v>1350</v>
      </c>
      <c r="M30" s="397">
        <v>1200</v>
      </c>
      <c r="N30" s="235">
        <v>2100</v>
      </c>
      <c r="O30" s="227">
        <f t="shared" si="2"/>
        <v>2100</v>
      </c>
      <c r="P30" s="431">
        <v>825</v>
      </c>
      <c r="Q30" s="137"/>
      <c r="R30" s="63"/>
      <c r="T30" s="137"/>
    </row>
    <row r="31" spans="1:20" ht="27.75" customHeight="1" x14ac:dyDescent="0.25">
      <c r="A31" s="94" t="s">
        <v>36</v>
      </c>
      <c r="B31" s="11" t="s">
        <v>37</v>
      </c>
      <c r="D31" s="339">
        <v>183.07</v>
      </c>
      <c r="E31" s="338">
        <v>301.44</v>
      </c>
      <c r="F31" s="338">
        <v>0</v>
      </c>
      <c r="G31" s="338">
        <v>0</v>
      </c>
      <c r="H31" s="340">
        <v>0</v>
      </c>
      <c r="I31" s="330">
        <v>400</v>
      </c>
      <c r="J31" s="270">
        <v>0</v>
      </c>
      <c r="K31" s="226">
        <v>250</v>
      </c>
      <c r="L31" s="226">
        <v>250</v>
      </c>
      <c r="M31" s="397">
        <v>0</v>
      </c>
      <c r="N31" s="235">
        <v>250</v>
      </c>
      <c r="O31" s="227">
        <f t="shared" si="2"/>
        <v>250</v>
      </c>
      <c r="P31" s="431">
        <v>0</v>
      </c>
      <c r="T31" s="137"/>
    </row>
    <row r="32" spans="1:20" s="258" customFormat="1" ht="27.75" customHeight="1" x14ac:dyDescent="0.25">
      <c r="A32" s="344" t="s">
        <v>1031</v>
      </c>
      <c r="B32" s="258" t="s">
        <v>1032</v>
      </c>
      <c r="C32" s="228"/>
      <c r="D32" s="339"/>
      <c r="E32" s="338"/>
      <c r="F32" s="338"/>
      <c r="G32" s="338"/>
      <c r="H32" s="340"/>
      <c r="I32" s="330"/>
      <c r="J32" s="340">
        <v>0</v>
      </c>
      <c r="K32" s="226">
        <v>1250</v>
      </c>
      <c r="L32" s="226">
        <v>1250</v>
      </c>
      <c r="M32" s="397">
        <v>800</v>
      </c>
      <c r="N32" s="235">
        <v>2000</v>
      </c>
      <c r="O32" s="227">
        <f t="shared" si="2"/>
        <v>2000</v>
      </c>
      <c r="P32" s="431">
        <v>825</v>
      </c>
      <c r="R32" s="63"/>
      <c r="T32" s="137"/>
    </row>
    <row r="33" spans="1:20" s="258" customFormat="1" ht="18" customHeight="1" x14ac:dyDescent="0.25">
      <c r="A33" s="344"/>
      <c r="B33" s="345" t="s">
        <v>1122</v>
      </c>
      <c r="C33" s="228"/>
      <c r="D33" s="339"/>
      <c r="E33" s="338"/>
      <c r="F33" s="338"/>
      <c r="G33" s="338"/>
      <c r="H33" s="340"/>
      <c r="I33" s="330"/>
      <c r="J33" s="340"/>
      <c r="K33" s="226"/>
      <c r="L33" s="226"/>
      <c r="M33" s="397"/>
      <c r="N33" s="235"/>
      <c r="O33" s="227">
        <f t="shared" si="2"/>
        <v>0</v>
      </c>
      <c r="P33" s="431"/>
      <c r="R33" s="63"/>
      <c r="T33" s="137"/>
    </row>
    <row r="34" spans="1:20" s="258" customFormat="1" ht="27.75" customHeight="1" x14ac:dyDescent="0.25">
      <c r="A34" s="344" t="s">
        <v>1060</v>
      </c>
      <c r="B34" s="258" t="s">
        <v>1061</v>
      </c>
      <c r="C34" s="228"/>
      <c r="D34" s="339"/>
      <c r="E34" s="338"/>
      <c r="F34" s="338"/>
      <c r="G34" s="338"/>
      <c r="H34" s="340"/>
      <c r="I34" s="330"/>
      <c r="J34" s="340">
        <v>0</v>
      </c>
      <c r="K34" s="226"/>
      <c r="L34" s="226">
        <v>0</v>
      </c>
      <c r="M34" s="397">
        <v>210.32</v>
      </c>
      <c r="N34" s="235">
        <v>250</v>
      </c>
      <c r="O34" s="227">
        <f t="shared" si="2"/>
        <v>250</v>
      </c>
      <c r="P34" s="431">
        <v>236.32</v>
      </c>
      <c r="R34" s="63"/>
      <c r="T34" s="137"/>
    </row>
    <row r="35" spans="1:20" ht="27.75" customHeight="1" x14ac:dyDescent="0.25">
      <c r="A35" s="94" t="s">
        <v>38</v>
      </c>
      <c r="B35" s="11" t="s">
        <v>39</v>
      </c>
      <c r="D35" s="339">
        <v>330</v>
      </c>
      <c r="E35" s="338">
        <v>1584</v>
      </c>
      <c r="F35" s="338">
        <v>336</v>
      </c>
      <c r="G35" s="338">
        <v>1513.99</v>
      </c>
      <c r="H35" s="340">
        <v>539.37</v>
      </c>
      <c r="I35" s="330">
        <v>2400</v>
      </c>
      <c r="J35" s="270">
        <v>756.36</v>
      </c>
      <c r="K35" s="226">
        <v>900</v>
      </c>
      <c r="L35" s="226">
        <v>900</v>
      </c>
      <c r="M35" s="397">
        <v>308.02999999999997</v>
      </c>
      <c r="N35" s="235">
        <v>1800</v>
      </c>
      <c r="O35" s="227">
        <f t="shared" si="2"/>
        <v>1800</v>
      </c>
      <c r="P35" s="431">
        <v>48.97</v>
      </c>
      <c r="T35" s="137"/>
    </row>
    <row r="36" spans="1:20" ht="27.75" customHeight="1" x14ac:dyDescent="0.25">
      <c r="A36" s="94" t="s">
        <v>40</v>
      </c>
      <c r="B36" s="11" t="s">
        <v>41</v>
      </c>
      <c r="D36" s="339">
        <v>127.94</v>
      </c>
      <c r="E36" s="338">
        <v>61.28</v>
      </c>
      <c r="F36" s="338">
        <v>0</v>
      </c>
      <c r="G36" s="338">
        <v>0</v>
      </c>
      <c r="H36" s="340">
        <v>12.88</v>
      </c>
      <c r="I36" s="330">
        <v>100</v>
      </c>
      <c r="J36" s="270">
        <v>2203.63</v>
      </c>
      <c r="K36" s="226">
        <v>100</v>
      </c>
      <c r="L36" s="226">
        <v>100</v>
      </c>
      <c r="M36" s="397">
        <v>0</v>
      </c>
      <c r="N36" s="235">
        <v>100</v>
      </c>
      <c r="O36" s="227">
        <f t="shared" si="2"/>
        <v>100</v>
      </c>
      <c r="P36" s="431">
        <v>0</v>
      </c>
      <c r="T36" s="137"/>
    </row>
    <row r="37" spans="1:20" ht="24" customHeight="1" x14ac:dyDescent="0.25">
      <c r="A37" s="94">
        <v>4140</v>
      </c>
      <c r="B37" s="104" t="s">
        <v>647</v>
      </c>
      <c r="C37" s="105"/>
      <c r="D37" s="106">
        <f t="shared" ref="D37:P37" si="3">SUM(D$27:D$36)</f>
        <v>791.01</v>
      </c>
      <c r="E37" s="107">
        <f t="shared" si="3"/>
        <v>2586.7200000000003</v>
      </c>
      <c r="F37" s="107">
        <f t="shared" si="3"/>
        <v>576</v>
      </c>
      <c r="G37" s="107">
        <f t="shared" si="3"/>
        <v>2593.9899999999998</v>
      </c>
      <c r="H37" s="188">
        <f t="shared" si="3"/>
        <v>852.25</v>
      </c>
      <c r="I37" s="187">
        <f t="shared" si="3"/>
        <v>5300</v>
      </c>
      <c r="J37" s="188">
        <f t="shared" si="3"/>
        <v>4909.99</v>
      </c>
      <c r="K37" s="189">
        <f t="shared" si="3"/>
        <v>4700</v>
      </c>
      <c r="L37" s="187">
        <f t="shared" si="3"/>
        <v>4700</v>
      </c>
      <c r="M37" s="382">
        <f t="shared" si="3"/>
        <v>3418.3500000000004</v>
      </c>
      <c r="N37" s="189">
        <f t="shared" si="3"/>
        <v>9500</v>
      </c>
      <c r="O37" s="187">
        <f t="shared" si="3"/>
        <v>9500</v>
      </c>
      <c r="P37" s="188">
        <f t="shared" si="3"/>
        <v>2610.29</v>
      </c>
      <c r="T37" s="137"/>
    </row>
    <row r="38" spans="1:20" ht="24" customHeight="1" x14ac:dyDescent="0.25">
      <c r="D38" s="339"/>
      <c r="E38" s="338"/>
      <c r="H38" s="264"/>
      <c r="I38" s="182"/>
      <c r="J38" s="184"/>
      <c r="K38" s="183"/>
      <c r="N38" s="183"/>
      <c r="P38" s="264"/>
      <c r="T38" s="137"/>
    </row>
    <row r="39" spans="1:20" ht="24" customHeight="1" x14ac:dyDescent="0.3">
      <c r="A39" s="94" t="s">
        <v>42</v>
      </c>
      <c r="B39" s="11" t="s">
        <v>43</v>
      </c>
      <c r="D39" s="339">
        <v>1249.67</v>
      </c>
      <c r="E39" s="338">
        <v>2234.0500000000002</v>
      </c>
      <c r="F39" s="338">
        <v>5622.5</v>
      </c>
      <c r="G39" s="338">
        <v>4014.27</v>
      </c>
      <c r="H39" s="340">
        <v>3798.52</v>
      </c>
      <c r="I39" s="204">
        <v>6490</v>
      </c>
      <c r="J39" s="362">
        <v>8518.5</v>
      </c>
      <c r="K39" s="363"/>
      <c r="L39" s="204"/>
      <c r="M39" s="21"/>
      <c r="N39" s="414">
        <v>0</v>
      </c>
      <c r="O39" s="204"/>
      <c r="P39" s="362"/>
      <c r="T39" s="137"/>
    </row>
    <row r="40" spans="1:20" s="258" customFormat="1" ht="24" customHeight="1" x14ac:dyDescent="0.3">
      <c r="A40" s="344" t="s">
        <v>44</v>
      </c>
      <c r="B40" s="258" t="s">
        <v>45</v>
      </c>
      <c r="C40" s="228"/>
      <c r="D40" s="339">
        <v>2780.15</v>
      </c>
      <c r="E40" s="338">
        <v>1257.4100000000001</v>
      </c>
      <c r="F40" s="338">
        <v>1623.4</v>
      </c>
      <c r="G40" s="338">
        <v>0</v>
      </c>
      <c r="H40" s="340">
        <v>0</v>
      </c>
      <c r="I40" s="204">
        <v>0</v>
      </c>
      <c r="J40" s="362">
        <v>96</v>
      </c>
      <c r="K40" s="363"/>
      <c r="L40" s="204"/>
      <c r="M40" s="21"/>
      <c r="N40" s="414">
        <v>0</v>
      </c>
      <c r="O40" s="204"/>
      <c r="P40" s="362"/>
      <c r="Q40" s="137"/>
      <c r="R40" s="63"/>
      <c r="T40" s="137"/>
    </row>
    <row r="41" spans="1:20" ht="27.75" customHeight="1" x14ac:dyDescent="0.3">
      <c r="A41" s="94" t="s">
        <v>46</v>
      </c>
      <c r="B41" s="11" t="s">
        <v>47</v>
      </c>
      <c r="D41" s="339">
        <v>18774</v>
      </c>
      <c r="E41" s="338">
        <v>21536.68</v>
      </c>
      <c r="F41" s="338">
        <v>26292.5</v>
      </c>
      <c r="G41" s="338">
        <v>14378</v>
      </c>
      <c r="H41" s="340">
        <v>15650</v>
      </c>
      <c r="I41" s="204">
        <v>22230</v>
      </c>
      <c r="J41" s="362">
        <v>17663.419999999998</v>
      </c>
      <c r="K41" s="363"/>
      <c r="L41" s="204"/>
      <c r="M41" s="21"/>
      <c r="N41" s="415">
        <v>0</v>
      </c>
      <c r="O41" s="204"/>
      <c r="P41" s="362"/>
      <c r="Q41" s="137"/>
      <c r="R41" s="181"/>
      <c r="T41" s="137"/>
    </row>
    <row r="42" spans="1:20" s="258" customFormat="1" ht="27.75" customHeight="1" x14ac:dyDescent="0.3">
      <c r="A42" s="344" t="s">
        <v>46</v>
      </c>
      <c r="B42" s="258" t="s">
        <v>949</v>
      </c>
      <c r="C42" s="228"/>
      <c r="D42" s="339"/>
      <c r="E42" s="338"/>
      <c r="F42" s="338"/>
      <c r="G42" s="338"/>
      <c r="H42" s="340">
        <v>0</v>
      </c>
      <c r="I42" s="204">
        <v>750</v>
      </c>
      <c r="J42" s="362">
        <v>187.5</v>
      </c>
      <c r="K42" s="363"/>
      <c r="L42" s="204"/>
      <c r="M42" s="21"/>
      <c r="N42" s="415">
        <v>0</v>
      </c>
      <c r="O42" s="204"/>
      <c r="P42" s="362"/>
      <c r="Q42" s="137"/>
      <c r="R42" s="181"/>
      <c r="T42" s="137"/>
    </row>
    <row r="43" spans="1:20" ht="27.75" customHeight="1" x14ac:dyDescent="0.3">
      <c r="A43" s="94" t="s">
        <v>48</v>
      </c>
      <c r="B43" s="11" t="s">
        <v>49</v>
      </c>
      <c r="D43" s="339">
        <v>35096.15</v>
      </c>
      <c r="E43" s="338">
        <v>35896.15</v>
      </c>
      <c r="F43" s="338">
        <v>33536.54</v>
      </c>
      <c r="G43" s="338">
        <v>32729.67</v>
      </c>
      <c r="H43" s="340">
        <v>33577.86</v>
      </c>
      <c r="I43" s="204">
        <v>34840</v>
      </c>
      <c r="J43" s="362">
        <v>35013.019999999997</v>
      </c>
      <c r="K43" s="363"/>
      <c r="L43" s="204"/>
      <c r="M43" s="21"/>
      <c r="N43" s="414">
        <v>0</v>
      </c>
      <c r="O43" s="204"/>
      <c r="P43" s="362"/>
      <c r="Q43" s="137"/>
      <c r="T43" s="137"/>
    </row>
    <row r="44" spans="1:20" s="258" customFormat="1" ht="27.75" customHeight="1" x14ac:dyDescent="0.3">
      <c r="A44" s="344" t="s">
        <v>50</v>
      </c>
      <c r="B44" s="258" t="s">
        <v>51</v>
      </c>
      <c r="C44" s="228"/>
      <c r="D44" s="339">
        <v>750</v>
      </c>
      <c r="E44" s="338">
        <v>1875</v>
      </c>
      <c r="F44" s="338">
        <v>1500</v>
      </c>
      <c r="G44" s="338">
        <v>1500</v>
      </c>
      <c r="H44" s="340">
        <v>1500</v>
      </c>
      <c r="I44" s="204">
        <v>1500</v>
      </c>
      <c r="J44" s="362">
        <v>1500</v>
      </c>
      <c r="K44" s="363"/>
      <c r="L44" s="204"/>
      <c r="M44" s="21"/>
      <c r="N44" s="415">
        <v>0</v>
      </c>
      <c r="O44" s="204"/>
      <c r="P44" s="362"/>
      <c r="R44" s="63"/>
      <c r="T44" s="137"/>
    </row>
    <row r="45" spans="1:20" s="258" customFormat="1" ht="27.75" customHeight="1" x14ac:dyDescent="0.3">
      <c r="A45" s="344" t="s">
        <v>52</v>
      </c>
      <c r="B45" s="258" t="s">
        <v>53</v>
      </c>
      <c r="C45" s="228"/>
      <c r="D45" s="339">
        <v>450</v>
      </c>
      <c r="E45" s="338">
        <v>750</v>
      </c>
      <c r="F45" s="338">
        <v>600</v>
      </c>
      <c r="G45" s="338">
        <v>600</v>
      </c>
      <c r="H45" s="340">
        <v>600</v>
      </c>
      <c r="I45" s="204">
        <v>700</v>
      </c>
      <c r="J45" s="362">
        <v>700</v>
      </c>
      <c r="K45" s="363"/>
      <c r="L45" s="204"/>
      <c r="M45" s="21"/>
      <c r="N45" s="416">
        <v>0</v>
      </c>
      <c r="O45" s="204"/>
      <c r="P45" s="362"/>
      <c r="R45" s="63"/>
      <c r="T45" s="137"/>
    </row>
    <row r="46" spans="1:20" s="258" customFormat="1" ht="27.75" customHeight="1" x14ac:dyDescent="0.3">
      <c r="A46" s="344" t="s">
        <v>54</v>
      </c>
      <c r="B46" s="258" t="s">
        <v>55</v>
      </c>
      <c r="C46" s="228"/>
      <c r="D46" s="339">
        <v>331.89</v>
      </c>
      <c r="E46" s="338">
        <v>160.27000000000001</v>
      </c>
      <c r="F46" s="338">
        <v>525.37</v>
      </c>
      <c r="G46" s="338">
        <v>373.33</v>
      </c>
      <c r="H46" s="340">
        <v>93.96</v>
      </c>
      <c r="I46" s="204">
        <v>100</v>
      </c>
      <c r="J46" s="362">
        <v>42.55</v>
      </c>
      <c r="K46" s="363"/>
      <c r="L46" s="204"/>
      <c r="M46" s="21"/>
      <c r="N46" s="417">
        <v>0</v>
      </c>
      <c r="O46" s="204"/>
      <c r="P46" s="362"/>
      <c r="R46" s="63"/>
      <c r="T46" s="137"/>
    </row>
    <row r="47" spans="1:20" ht="27.75" customHeight="1" x14ac:dyDescent="0.3">
      <c r="A47" s="94" t="s">
        <v>56</v>
      </c>
      <c r="B47" s="11" t="s">
        <v>57</v>
      </c>
      <c r="D47" s="339">
        <v>0</v>
      </c>
      <c r="E47" s="338">
        <v>-50</v>
      </c>
      <c r="F47" s="338">
        <v>0</v>
      </c>
      <c r="G47" s="338">
        <v>50</v>
      </c>
      <c r="H47" s="340">
        <v>260</v>
      </c>
      <c r="I47" s="204">
        <v>50</v>
      </c>
      <c r="J47" s="362">
        <v>0</v>
      </c>
      <c r="K47" s="363"/>
      <c r="L47" s="204"/>
      <c r="M47" s="21"/>
      <c r="N47" s="417">
        <v>0</v>
      </c>
      <c r="O47" s="204"/>
      <c r="P47" s="362"/>
      <c r="Q47" s="258"/>
      <c r="T47" s="137"/>
    </row>
    <row r="48" spans="1:20" s="258" customFormat="1" ht="27.75" customHeight="1" x14ac:dyDescent="0.3">
      <c r="A48" s="344" t="s">
        <v>58</v>
      </c>
      <c r="B48" s="258" t="s">
        <v>59</v>
      </c>
      <c r="C48" s="228"/>
      <c r="D48" s="339">
        <v>463.49</v>
      </c>
      <c r="E48" s="338">
        <v>542.79</v>
      </c>
      <c r="F48" s="338">
        <v>841.34</v>
      </c>
      <c r="G48" s="338">
        <v>509.21</v>
      </c>
      <c r="H48" s="340">
        <v>534.91999999999996</v>
      </c>
      <c r="I48" s="204">
        <v>800</v>
      </c>
      <c r="J48" s="362">
        <v>353.92</v>
      </c>
      <c r="K48" s="363"/>
      <c r="L48" s="204"/>
      <c r="M48" s="21"/>
      <c r="N48" s="417">
        <v>0</v>
      </c>
      <c r="O48" s="204"/>
      <c r="P48" s="362"/>
      <c r="R48" s="63"/>
      <c r="T48" s="137"/>
    </row>
    <row r="49" spans="1:20" ht="27.75" customHeight="1" x14ac:dyDescent="0.3">
      <c r="A49" s="94" t="s">
        <v>60</v>
      </c>
      <c r="B49" s="11" t="s">
        <v>61</v>
      </c>
      <c r="D49" s="339">
        <v>5436.48</v>
      </c>
      <c r="E49" s="338">
        <v>5529.16</v>
      </c>
      <c r="F49" s="338">
        <v>5723.12</v>
      </c>
      <c r="G49" s="338">
        <v>6063.51</v>
      </c>
      <c r="H49" s="340">
        <v>13544.08</v>
      </c>
      <c r="I49" s="204">
        <v>9500</v>
      </c>
      <c r="J49" s="362">
        <v>8095.44</v>
      </c>
      <c r="K49" s="363"/>
      <c r="L49" s="204"/>
      <c r="M49" s="21"/>
      <c r="N49" s="265">
        <v>0</v>
      </c>
      <c r="O49" s="204"/>
      <c r="P49" s="362"/>
      <c r="T49" s="137"/>
    </row>
    <row r="50" spans="1:20" s="258" customFormat="1" ht="27.75" customHeight="1" x14ac:dyDescent="0.3">
      <c r="A50" s="344" t="s">
        <v>993</v>
      </c>
      <c r="B50" s="258" t="s">
        <v>62</v>
      </c>
      <c r="C50" s="228"/>
      <c r="D50" s="339">
        <v>102</v>
      </c>
      <c r="E50" s="338">
        <v>102</v>
      </c>
      <c r="F50" s="338">
        <v>152.5</v>
      </c>
      <c r="G50" s="338">
        <v>793.32</v>
      </c>
      <c r="H50" s="340">
        <v>202.8</v>
      </c>
      <c r="I50" s="204">
        <v>1200</v>
      </c>
      <c r="J50" s="362">
        <v>332.97</v>
      </c>
      <c r="K50" s="363"/>
      <c r="L50" s="204"/>
      <c r="M50" s="21"/>
      <c r="N50" s="418">
        <v>0</v>
      </c>
      <c r="O50" s="204"/>
      <c r="P50" s="362"/>
      <c r="R50" s="63"/>
      <c r="T50" s="137"/>
    </row>
    <row r="51" spans="1:20" ht="27.75" customHeight="1" x14ac:dyDescent="0.3">
      <c r="A51" s="94" t="s">
        <v>63</v>
      </c>
      <c r="B51" s="11" t="s">
        <v>64</v>
      </c>
      <c r="D51" s="339">
        <v>0</v>
      </c>
      <c r="E51" s="338">
        <v>0</v>
      </c>
      <c r="F51" s="338">
        <v>0</v>
      </c>
      <c r="G51" s="338">
        <v>5339.9</v>
      </c>
      <c r="H51" s="340">
        <v>5748.4</v>
      </c>
      <c r="I51" s="204">
        <v>9000</v>
      </c>
      <c r="J51" s="362">
        <v>3783.4</v>
      </c>
      <c r="K51" s="363"/>
      <c r="L51" s="204"/>
      <c r="M51" s="21"/>
      <c r="N51" s="416">
        <v>0</v>
      </c>
      <c r="O51" s="204"/>
      <c r="P51" s="362"/>
      <c r="T51" s="137"/>
    </row>
    <row r="52" spans="1:20" s="258" customFormat="1" ht="27.75" customHeight="1" x14ac:dyDescent="0.3">
      <c r="A52" s="344" t="s">
        <v>65</v>
      </c>
      <c r="B52" s="258" t="s">
        <v>66</v>
      </c>
      <c r="C52" s="228"/>
      <c r="D52" s="339">
        <v>594.69000000000005</v>
      </c>
      <c r="E52" s="338">
        <v>2609.37</v>
      </c>
      <c r="F52" s="338">
        <v>358.5</v>
      </c>
      <c r="G52" s="338">
        <v>217.59</v>
      </c>
      <c r="H52" s="340">
        <v>167.63</v>
      </c>
      <c r="I52" s="204">
        <v>2250</v>
      </c>
      <c r="J52" s="362">
        <v>20</v>
      </c>
      <c r="K52" s="363"/>
      <c r="L52" s="204"/>
      <c r="M52" s="21"/>
      <c r="N52" s="265">
        <v>0</v>
      </c>
      <c r="O52" s="204"/>
      <c r="P52" s="362"/>
      <c r="R52" s="63"/>
      <c r="T52" s="137"/>
    </row>
    <row r="53" spans="1:20" ht="27.75" customHeight="1" x14ac:dyDescent="0.3">
      <c r="A53" s="94" t="s">
        <v>67</v>
      </c>
      <c r="B53" s="11" t="s">
        <v>68</v>
      </c>
      <c r="D53" s="339">
        <v>929</v>
      </c>
      <c r="E53" s="338">
        <v>1147</v>
      </c>
      <c r="F53" s="338">
        <v>1084</v>
      </c>
      <c r="G53" s="338">
        <v>481</v>
      </c>
      <c r="H53" s="340">
        <v>295</v>
      </c>
      <c r="I53" s="204">
        <v>600</v>
      </c>
      <c r="J53" s="362">
        <v>115</v>
      </c>
      <c r="K53" s="363"/>
      <c r="L53" s="204"/>
      <c r="M53" s="21"/>
      <c r="N53" s="417">
        <v>0</v>
      </c>
      <c r="O53" s="204"/>
      <c r="P53" s="362"/>
      <c r="T53" s="137"/>
    </row>
    <row r="54" spans="1:20" s="258" customFormat="1" ht="27.75" customHeight="1" x14ac:dyDescent="0.3">
      <c r="A54" s="344" t="s">
        <v>891</v>
      </c>
      <c r="B54" s="342" t="s">
        <v>892</v>
      </c>
      <c r="C54" s="355"/>
      <c r="D54" s="339">
        <v>0</v>
      </c>
      <c r="E54" s="338">
        <v>0</v>
      </c>
      <c r="F54" s="338">
        <v>0</v>
      </c>
      <c r="G54" s="338">
        <v>0</v>
      </c>
      <c r="H54" s="340">
        <v>35</v>
      </c>
      <c r="I54" s="204">
        <v>50</v>
      </c>
      <c r="J54" s="362">
        <v>0</v>
      </c>
      <c r="K54" s="363"/>
      <c r="L54" s="204"/>
      <c r="M54" s="21"/>
      <c r="N54" s="417">
        <v>0</v>
      </c>
      <c r="O54" s="204"/>
      <c r="P54" s="362"/>
      <c r="R54" s="63"/>
      <c r="T54" s="137"/>
    </row>
    <row r="55" spans="1:20" ht="27.75" customHeight="1" x14ac:dyDescent="0.3">
      <c r="A55" s="94" t="s">
        <v>69</v>
      </c>
      <c r="B55" s="11" t="s">
        <v>70</v>
      </c>
      <c r="D55" s="339">
        <v>694.09</v>
      </c>
      <c r="E55" s="338">
        <v>538.83000000000004</v>
      </c>
      <c r="F55" s="338">
        <v>212.23</v>
      </c>
      <c r="G55" s="338">
        <v>1297.51</v>
      </c>
      <c r="H55" s="340">
        <v>1092.75</v>
      </c>
      <c r="I55" s="204">
        <v>1025</v>
      </c>
      <c r="J55" s="362">
        <v>1639.55</v>
      </c>
      <c r="K55" s="363"/>
      <c r="L55" s="204"/>
      <c r="M55" s="21"/>
      <c r="N55" s="265">
        <v>0</v>
      </c>
      <c r="O55" s="204"/>
      <c r="P55" s="362"/>
      <c r="T55" s="137"/>
    </row>
    <row r="56" spans="1:20" s="258" customFormat="1" ht="27.75" customHeight="1" x14ac:dyDescent="0.3">
      <c r="A56" s="344" t="s">
        <v>71</v>
      </c>
      <c r="B56" s="258" t="s">
        <v>72</v>
      </c>
      <c r="C56" s="228"/>
      <c r="D56" s="339">
        <v>181.72</v>
      </c>
      <c r="E56" s="338">
        <v>181.16</v>
      </c>
      <c r="F56" s="338">
        <v>0</v>
      </c>
      <c r="G56" s="338">
        <v>0</v>
      </c>
      <c r="H56" s="340">
        <v>0</v>
      </c>
      <c r="I56" s="204">
        <v>50</v>
      </c>
      <c r="J56" s="362">
        <v>47.16</v>
      </c>
      <c r="K56" s="363"/>
      <c r="L56" s="204"/>
      <c r="M56" s="21"/>
      <c r="N56" s="417">
        <v>0</v>
      </c>
      <c r="O56" s="204"/>
      <c r="P56" s="362"/>
      <c r="R56" s="63"/>
      <c r="T56" s="137"/>
    </row>
    <row r="57" spans="1:20" ht="27.75" customHeight="1" x14ac:dyDescent="0.3">
      <c r="A57" s="94" t="s">
        <v>73</v>
      </c>
      <c r="B57" s="11" t="s">
        <v>74</v>
      </c>
      <c r="D57" s="339">
        <v>-29.45</v>
      </c>
      <c r="E57" s="338">
        <v>-9</v>
      </c>
      <c r="F57" s="338">
        <v>0</v>
      </c>
      <c r="G57" s="338">
        <v>-1</v>
      </c>
      <c r="H57" s="340">
        <v>8.1</v>
      </c>
      <c r="I57" s="330">
        <v>0</v>
      </c>
      <c r="J57" s="340">
        <v>108.5</v>
      </c>
      <c r="K57" s="331"/>
      <c r="L57" s="330"/>
      <c r="M57" s="338"/>
      <c r="N57" s="417">
        <v>0</v>
      </c>
      <c r="O57" s="330"/>
      <c r="P57" s="340"/>
      <c r="T57" s="137"/>
    </row>
    <row r="58" spans="1:20" s="258" customFormat="1" ht="27.75" customHeight="1" x14ac:dyDescent="0.3">
      <c r="A58" s="344" t="s">
        <v>75</v>
      </c>
      <c r="B58" s="258" t="s">
        <v>76</v>
      </c>
      <c r="C58" s="228"/>
      <c r="D58" s="339">
        <v>0</v>
      </c>
      <c r="E58" s="338">
        <v>0</v>
      </c>
      <c r="F58" s="338">
        <v>0</v>
      </c>
      <c r="G58" s="338">
        <v>0</v>
      </c>
      <c r="H58" s="340">
        <v>0</v>
      </c>
      <c r="I58" s="330">
        <v>0</v>
      </c>
      <c r="J58" s="340">
        <v>0</v>
      </c>
      <c r="K58" s="331"/>
      <c r="L58" s="330"/>
      <c r="M58" s="338"/>
      <c r="N58" s="417">
        <v>0</v>
      </c>
      <c r="O58" s="330"/>
      <c r="P58" s="340"/>
      <c r="R58" s="63"/>
      <c r="T58" s="137"/>
    </row>
    <row r="59" spans="1:20" ht="27.75" customHeight="1" x14ac:dyDescent="0.3">
      <c r="A59" s="94" t="s">
        <v>77</v>
      </c>
      <c r="B59" s="11" t="s">
        <v>78</v>
      </c>
      <c r="D59" s="339">
        <v>20</v>
      </c>
      <c r="E59" s="338">
        <v>148</v>
      </c>
      <c r="F59" s="338">
        <v>0</v>
      </c>
      <c r="G59" s="338">
        <v>56.95</v>
      </c>
      <c r="H59" s="340">
        <v>251.67</v>
      </c>
      <c r="I59" s="330">
        <v>400</v>
      </c>
      <c r="J59" s="340">
        <v>0</v>
      </c>
      <c r="K59" s="331"/>
      <c r="L59" s="330"/>
      <c r="M59" s="338"/>
      <c r="N59" s="266">
        <v>0</v>
      </c>
      <c r="O59" s="330"/>
      <c r="P59" s="340"/>
      <c r="T59" s="137"/>
    </row>
    <row r="60" spans="1:20" s="258" customFormat="1" ht="27.75" customHeight="1" x14ac:dyDescent="0.3">
      <c r="A60" s="344" t="s">
        <v>79</v>
      </c>
      <c r="B60" s="258" t="s">
        <v>80</v>
      </c>
      <c r="C60" s="228"/>
      <c r="D60" s="339">
        <v>0</v>
      </c>
      <c r="E60" s="338">
        <v>0</v>
      </c>
      <c r="F60" s="338">
        <v>0</v>
      </c>
      <c r="G60" s="338">
        <v>0</v>
      </c>
      <c r="H60" s="340">
        <v>0</v>
      </c>
      <c r="I60" s="330">
        <v>0</v>
      </c>
      <c r="J60" s="340">
        <v>0</v>
      </c>
      <c r="K60" s="331"/>
      <c r="L60" s="330"/>
      <c r="M60" s="338"/>
      <c r="N60" s="417">
        <v>0</v>
      </c>
      <c r="O60" s="330"/>
      <c r="P60" s="340"/>
      <c r="R60" s="63"/>
      <c r="T60" s="137"/>
    </row>
    <row r="61" spans="1:20" s="159" customFormat="1" ht="16.5" customHeight="1" x14ac:dyDescent="0.25">
      <c r="A61" s="140" t="s">
        <v>1038</v>
      </c>
      <c r="C61" s="159" t="s">
        <v>1037</v>
      </c>
      <c r="D61" s="29"/>
      <c r="E61" s="30"/>
      <c r="F61" s="30"/>
      <c r="G61" s="30">
        <f t="shared" ref="G61:J61" si="4">SUM(G39:G60)</f>
        <v>68403.259999999995</v>
      </c>
      <c r="H61" s="368">
        <f t="shared" si="4"/>
        <v>77360.69</v>
      </c>
      <c r="I61" s="367">
        <f t="shared" si="4"/>
        <v>91535</v>
      </c>
      <c r="J61" s="368">
        <f t="shared" si="4"/>
        <v>78216.929999999993</v>
      </c>
      <c r="K61" s="369">
        <f t="shared" ref="K61:M61" si="5">SUM(K39:K60)</f>
        <v>0</v>
      </c>
      <c r="L61" s="367">
        <f t="shared" si="5"/>
        <v>0</v>
      </c>
      <c r="M61" s="30">
        <f t="shared" si="5"/>
        <v>0</v>
      </c>
      <c r="N61" s="369">
        <f t="shared" ref="N61:P61" si="6">SUM(N39:N60)</f>
        <v>0</v>
      </c>
      <c r="O61" s="367">
        <f t="shared" si="6"/>
        <v>0</v>
      </c>
      <c r="P61" s="368">
        <f t="shared" si="6"/>
        <v>0</v>
      </c>
      <c r="R61" s="370"/>
      <c r="T61" s="371"/>
    </row>
    <row r="62" spans="1:20" s="258" customFormat="1" ht="27.75" customHeight="1" x14ac:dyDescent="0.25">
      <c r="A62" s="344" t="s">
        <v>978</v>
      </c>
      <c r="B62" s="258" t="s">
        <v>1049</v>
      </c>
      <c r="C62" s="228"/>
      <c r="D62" s="339"/>
      <c r="E62" s="338"/>
      <c r="F62" s="338"/>
      <c r="G62" s="338"/>
      <c r="H62" s="340"/>
      <c r="I62" s="204"/>
      <c r="J62" s="362"/>
      <c r="K62" s="226">
        <v>6167</v>
      </c>
      <c r="L62" s="226">
        <v>6167</v>
      </c>
      <c r="M62" s="397">
        <v>4874.78</v>
      </c>
      <c r="N62" s="235">
        <v>7905</v>
      </c>
      <c r="O62" s="227">
        <f t="shared" ref="O62:O89" si="7">N62</f>
        <v>7905</v>
      </c>
      <c r="P62" s="431">
        <v>4879.8999999999996</v>
      </c>
      <c r="R62" s="63"/>
      <c r="T62" s="137"/>
    </row>
    <row r="63" spans="1:20" ht="27.75" customHeight="1" x14ac:dyDescent="0.25">
      <c r="A63" s="94" t="s">
        <v>979</v>
      </c>
      <c r="B63" s="11" t="s">
        <v>1000</v>
      </c>
      <c r="D63" s="339"/>
      <c r="E63" s="338"/>
      <c r="H63" s="340"/>
      <c r="I63" s="204"/>
      <c r="J63" s="362"/>
      <c r="K63" s="226">
        <v>300</v>
      </c>
      <c r="L63" s="226">
        <v>300</v>
      </c>
      <c r="M63" s="397">
        <v>0</v>
      </c>
      <c r="N63" s="235">
        <v>0</v>
      </c>
      <c r="O63" s="227">
        <f t="shared" si="7"/>
        <v>0</v>
      </c>
      <c r="P63" s="431">
        <v>0</v>
      </c>
      <c r="Q63" s="137"/>
      <c r="T63" s="137"/>
    </row>
    <row r="64" spans="1:20" s="258" customFormat="1" ht="27.75" customHeight="1" x14ac:dyDescent="0.25">
      <c r="A64" s="344" t="s">
        <v>977</v>
      </c>
      <c r="B64" s="258" t="s">
        <v>1001</v>
      </c>
      <c r="C64" s="228"/>
      <c r="D64" s="339"/>
      <c r="E64" s="338"/>
      <c r="F64" s="338"/>
      <c r="G64" s="338"/>
      <c r="H64" s="340"/>
      <c r="I64" s="204"/>
      <c r="J64" s="362"/>
      <c r="K64" s="226">
        <v>38324</v>
      </c>
      <c r="L64" s="226">
        <v>38324</v>
      </c>
      <c r="M64" s="397">
        <v>38611.14</v>
      </c>
      <c r="N64" s="235">
        <v>40000</v>
      </c>
      <c r="O64" s="227">
        <f t="shared" si="7"/>
        <v>40000</v>
      </c>
      <c r="P64" s="431">
        <v>26153.86</v>
      </c>
      <c r="Q64" s="137"/>
      <c r="R64" s="63"/>
      <c r="T64" s="137"/>
    </row>
    <row r="65" spans="1:20" ht="27.75" customHeight="1" x14ac:dyDescent="0.25">
      <c r="A65" s="94" t="s">
        <v>987</v>
      </c>
      <c r="B65" s="11" t="s">
        <v>1002</v>
      </c>
      <c r="D65" s="339"/>
      <c r="E65" s="338"/>
      <c r="H65" s="340"/>
      <c r="I65" s="204"/>
      <c r="J65" s="362"/>
      <c r="K65" s="226">
        <v>100</v>
      </c>
      <c r="L65" s="226">
        <v>100</v>
      </c>
      <c r="M65" s="397">
        <v>0</v>
      </c>
      <c r="N65" s="235">
        <v>100</v>
      </c>
      <c r="O65" s="227">
        <f t="shared" si="7"/>
        <v>100</v>
      </c>
      <c r="P65" s="431">
        <v>0</v>
      </c>
      <c r="T65" s="137"/>
    </row>
    <row r="66" spans="1:20" s="258" customFormat="1" ht="27.75" customHeight="1" x14ac:dyDescent="0.25">
      <c r="A66" s="344" t="s">
        <v>988</v>
      </c>
      <c r="B66" s="258" t="s">
        <v>1003</v>
      </c>
      <c r="C66" s="228"/>
      <c r="D66" s="339"/>
      <c r="E66" s="338"/>
      <c r="F66" s="338"/>
      <c r="G66" s="338"/>
      <c r="H66" s="340"/>
      <c r="I66" s="204"/>
      <c r="J66" s="362"/>
      <c r="K66" s="226">
        <v>50</v>
      </c>
      <c r="L66" s="226">
        <v>50</v>
      </c>
      <c r="M66" s="397">
        <v>0</v>
      </c>
      <c r="N66" s="235">
        <v>50</v>
      </c>
      <c r="O66" s="227">
        <f t="shared" si="7"/>
        <v>50</v>
      </c>
      <c r="P66" s="431">
        <v>0</v>
      </c>
      <c r="R66" s="63"/>
      <c r="T66" s="137"/>
    </row>
    <row r="67" spans="1:20" ht="27.75" customHeight="1" x14ac:dyDescent="0.25">
      <c r="A67" s="94" t="s">
        <v>989</v>
      </c>
      <c r="B67" s="11" t="s">
        <v>1004</v>
      </c>
      <c r="D67" s="339"/>
      <c r="E67" s="338"/>
      <c r="H67" s="340"/>
      <c r="I67" s="204"/>
      <c r="J67" s="362"/>
      <c r="K67" s="226">
        <v>800</v>
      </c>
      <c r="L67" s="226">
        <v>800</v>
      </c>
      <c r="M67" s="397">
        <v>731.07</v>
      </c>
      <c r="N67" s="235">
        <v>800</v>
      </c>
      <c r="O67" s="227">
        <f t="shared" si="7"/>
        <v>800</v>
      </c>
      <c r="P67" s="431">
        <v>524</v>
      </c>
      <c r="T67" s="137"/>
    </row>
    <row r="68" spans="1:20" s="258" customFormat="1" ht="27.75" customHeight="1" x14ac:dyDescent="0.25">
      <c r="A68" s="344" t="s">
        <v>990</v>
      </c>
      <c r="B68" s="258" t="s">
        <v>1005</v>
      </c>
      <c r="C68" s="228"/>
      <c r="D68" s="339"/>
      <c r="E68" s="338"/>
      <c r="F68" s="338"/>
      <c r="G68" s="338"/>
      <c r="H68" s="340"/>
      <c r="I68" s="204"/>
      <c r="J68" s="362"/>
      <c r="K68" s="226">
        <v>6075</v>
      </c>
      <c r="L68" s="226">
        <v>6075</v>
      </c>
      <c r="M68" s="397">
        <v>5209</v>
      </c>
      <c r="N68" s="235">
        <v>6075</v>
      </c>
      <c r="O68" s="227">
        <f t="shared" si="7"/>
        <v>6075</v>
      </c>
      <c r="P68" s="431">
        <v>0</v>
      </c>
      <c r="R68" s="63"/>
      <c r="T68" s="137"/>
    </row>
    <row r="69" spans="1:20" s="258" customFormat="1" ht="27.75" customHeight="1" x14ac:dyDescent="0.25">
      <c r="A69" s="344" t="s">
        <v>997</v>
      </c>
      <c r="B69" s="258" t="s">
        <v>1006</v>
      </c>
      <c r="C69" s="228"/>
      <c r="D69" s="339"/>
      <c r="E69" s="338"/>
      <c r="F69" s="338"/>
      <c r="G69" s="338"/>
      <c r="H69" s="340"/>
      <c r="I69" s="204"/>
      <c r="J69" s="362"/>
      <c r="K69" s="226">
        <v>2250</v>
      </c>
      <c r="L69" s="226">
        <v>2250</v>
      </c>
      <c r="M69" s="397">
        <v>173.32</v>
      </c>
      <c r="N69" s="235">
        <v>2250</v>
      </c>
      <c r="O69" s="227">
        <f t="shared" si="7"/>
        <v>2250</v>
      </c>
      <c r="P69" s="431">
        <v>200.66</v>
      </c>
      <c r="R69" s="63"/>
      <c r="T69" s="137"/>
    </row>
    <row r="70" spans="1:20" ht="27.75" customHeight="1" x14ac:dyDescent="0.25">
      <c r="A70" s="94" t="s">
        <v>1007</v>
      </c>
      <c r="B70" s="11" t="s">
        <v>1008</v>
      </c>
      <c r="D70" s="339"/>
      <c r="E70" s="338"/>
      <c r="H70" s="340"/>
      <c r="I70" s="204"/>
      <c r="J70" s="362"/>
      <c r="K70" s="226">
        <v>500</v>
      </c>
      <c r="L70" s="226">
        <v>500</v>
      </c>
      <c r="M70" s="397">
        <v>100</v>
      </c>
      <c r="N70" s="235">
        <v>500</v>
      </c>
      <c r="O70" s="227">
        <f t="shared" si="7"/>
        <v>500</v>
      </c>
      <c r="P70" s="431">
        <v>100</v>
      </c>
      <c r="T70" s="137"/>
    </row>
    <row r="71" spans="1:20" s="258" customFormat="1" ht="27.75" customHeight="1" x14ac:dyDescent="0.25">
      <c r="A71" s="344" t="s">
        <v>1009</v>
      </c>
      <c r="B71" s="342" t="s">
        <v>1010</v>
      </c>
      <c r="C71" s="355"/>
      <c r="D71" s="339"/>
      <c r="E71" s="338"/>
      <c r="F71" s="338"/>
      <c r="G71" s="338"/>
      <c r="H71" s="340"/>
      <c r="I71" s="204"/>
      <c r="J71" s="362"/>
      <c r="K71" s="226">
        <v>50</v>
      </c>
      <c r="L71" s="226">
        <v>50</v>
      </c>
      <c r="M71" s="397">
        <v>0</v>
      </c>
      <c r="N71" s="235">
        <v>50</v>
      </c>
      <c r="O71" s="227">
        <f t="shared" si="7"/>
        <v>50</v>
      </c>
      <c r="P71" s="431">
        <v>12.47</v>
      </c>
      <c r="R71" s="63"/>
      <c r="T71" s="137"/>
    </row>
    <row r="72" spans="1:20" s="258" customFormat="1" ht="27.75" customHeight="1" x14ac:dyDescent="0.25">
      <c r="A72" s="271" t="s">
        <v>1011</v>
      </c>
      <c r="B72" s="258" t="s">
        <v>1013</v>
      </c>
      <c r="C72" s="228"/>
      <c r="D72" s="339"/>
      <c r="E72" s="338"/>
      <c r="F72" s="338"/>
      <c r="G72" s="338"/>
      <c r="H72" s="340"/>
      <c r="I72" s="204"/>
      <c r="J72" s="362"/>
      <c r="K72" s="226">
        <v>800</v>
      </c>
      <c r="L72" s="226">
        <v>800</v>
      </c>
      <c r="M72" s="397">
        <v>663.52</v>
      </c>
      <c r="N72" s="235">
        <v>800</v>
      </c>
      <c r="O72" s="227">
        <f t="shared" si="7"/>
        <v>800</v>
      </c>
      <c r="P72" s="431">
        <v>958.21</v>
      </c>
      <c r="R72" s="63"/>
      <c r="T72" s="137"/>
    </row>
    <row r="73" spans="1:20" s="258" customFormat="1" ht="27.75" customHeight="1" x14ac:dyDescent="0.25">
      <c r="A73" s="344" t="s">
        <v>1015</v>
      </c>
      <c r="B73" s="258" t="s">
        <v>1016</v>
      </c>
      <c r="C73" s="228"/>
      <c r="D73" s="339"/>
      <c r="E73" s="338"/>
      <c r="F73" s="338"/>
      <c r="G73" s="338"/>
      <c r="H73" s="340"/>
      <c r="I73" s="204"/>
      <c r="J73" s="362"/>
      <c r="K73" s="226">
        <v>50</v>
      </c>
      <c r="L73" s="226">
        <v>50</v>
      </c>
      <c r="M73" s="397">
        <v>23.87</v>
      </c>
      <c r="N73" s="235">
        <v>50</v>
      </c>
      <c r="O73" s="227">
        <f t="shared" si="7"/>
        <v>50</v>
      </c>
      <c r="P73" s="431">
        <v>15.32</v>
      </c>
      <c r="R73" s="63"/>
      <c r="T73" s="137"/>
    </row>
    <row r="74" spans="1:20" ht="27.75" customHeight="1" x14ac:dyDescent="0.25">
      <c r="A74" s="94" t="s">
        <v>1017</v>
      </c>
      <c r="B74" s="11" t="s">
        <v>1020</v>
      </c>
      <c r="D74" s="339"/>
      <c r="E74" s="338"/>
      <c r="H74" s="340"/>
      <c r="I74" s="330"/>
      <c r="J74" s="340"/>
      <c r="K74" s="226"/>
      <c r="L74" s="226">
        <v>0</v>
      </c>
      <c r="M74" s="397">
        <v>81</v>
      </c>
      <c r="N74" s="235">
        <v>0</v>
      </c>
      <c r="O74" s="227">
        <f t="shared" si="7"/>
        <v>0</v>
      </c>
      <c r="P74" s="431">
        <v>0</v>
      </c>
      <c r="T74" s="137"/>
    </row>
    <row r="75" spans="1:20" s="258" customFormat="1" ht="27.75" customHeight="1" x14ac:dyDescent="0.25">
      <c r="A75" s="344" t="s">
        <v>1018</v>
      </c>
      <c r="B75" s="258" t="s">
        <v>1021</v>
      </c>
      <c r="C75" s="228"/>
      <c r="D75" s="339"/>
      <c r="E75" s="338"/>
      <c r="F75" s="338"/>
      <c r="G75" s="338"/>
      <c r="H75" s="340"/>
      <c r="I75" s="330"/>
      <c r="J75" s="340"/>
      <c r="K75" s="226"/>
      <c r="L75" s="226">
        <v>0</v>
      </c>
      <c r="M75" s="397">
        <v>0</v>
      </c>
      <c r="N75" s="235">
        <v>0</v>
      </c>
      <c r="O75" s="227">
        <f t="shared" si="7"/>
        <v>0</v>
      </c>
      <c r="P75" s="431">
        <v>0</v>
      </c>
      <c r="R75" s="63"/>
      <c r="T75" s="137"/>
    </row>
    <row r="76" spans="1:20" s="258" customFormat="1" ht="27.75" customHeight="1" x14ac:dyDescent="0.25">
      <c r="A76" s="344" t="s">
        <v>1019</v>
      </c>
      <c r="B76" s="258" t="s">
        <v>1022</v>
      </c>
      <c r="C76" s="228"/>
      <c r="D76" s="339"/>
      <c r="E76" s="338"/>
      <c r="F76" s="338"/>
      <c r="G76" s="338"/>
      <c r="H76" s="340"/>
      <c r="I76" s="330"/>
      <c r="J76" s="340"/>
      <c r="K76" s="226">
        <v>200</v>
      </c>
      <c r="L76" s="226">
        <v>200</v>
      </c>
      <c r="M76" s="397">
        <v>33</v>
      </c>
      <c r="N76" s="235">
        <v>200</v>
      </c>
      <c r="O76" s="227">
        <f t="shared" si="7"/>
        <v>200</v>
      </c>
      <c r="P76" s="431">
        <v>0</v>
      </c>
      <c r="R76" s="63"/>
      <c r="T76" s="137"/>
    </row>
    <row r="77" spans="1:20" ht="27.75" customHeight="1" x14ac:dyDescent="0.25">
      <c r="A77" s="94" t="s">
        <v>1023</v>
      </c>
      <c r="B77" s="11" t="s">
        <v>1024</v>
      </c>
      <c r="D77" s="339"/>
      <c r="E77" s="338"/>
      <c r="H77" s="340"/>
      <c r="I77" s="330"/>
      <c r="J77" s="340"/>
      <c r="K77" s="226"/>
      <c r="L77" s="226">
        <v>0</v>
      </c>
      <c r="M77" s="397">
        <v>0</v>
      </c>
      <c r="N77" s="235">
        <v>0</v>
      </c>
      <c r="O77" s="227">
        <f t="shared" si="7"/>
        <v>0</v>
      </c>
      <c r="P77" s="431">
        <v>15</v>
      </c>
      <c r="T77" s="137"/>
    </row>
    <row r="78" spans="1:20" s="159" customFormat="1" ht="16.5" customHeight="1" x14ac:dyDescent="0.25">
      <c r="A78" s="372" t="s">
        <v>1039</v>
      </c>
      <c r="B78" s="373"/>
      <c r="C78" s="373" t="s">
        <v>1040</v>
      </c>
      <c r="D78" s="29">
        <f t="shared" ref="D78:E78" si="8">SUM(D66:D77)</f>
        <v>0</v>
      </c>
      <c r="E78" s="30">
        <f t="shared" si="8"/>
        <v>0</v>
      </c>
      <c r="F78" s="30">
        <f t="shared" ref="F78" si="9">SUM(F66:F77)</f>
        <v>0</v>
      </c>
      <c r="G78" s="30">
        <f t="shared" ref="G78:M78" si="10">SUM(G62:G77)</f>
        <v>0</v>
      </c>
      <c r="H78" s="368">
        <f t="shared" si="10"/>
        <v>0</v>
      </c>
      <c r="I78" s="367">
        <f t="shared" si="10"/>
        <v>0</v>
      </c>
      <c r="J78" s="368">
        <f t="shared" si="10"/>
        <v>0</v>
      </c>
      <c r="K78" s="369">
        <f t="shared" si="10"/>
        <v>55666</v>
      </c>
      <c r="L78" s="367">
        <f t="shared" si="10"/>
        <v>55666</v>
      </c>
      <c r="M78" s="30">
        <f t="shared" si="10"/>
        <v>50500.7</v>
      </c>
      <c r="N78" s="369">
        <f t="shared" ref="N78:P78" si="11">SUM(N62:N77)</f>
        <v>58780</v>
      </c>
      <c r="O78" s="367">
        <f t="shared" si="11"/>
        <v>58780</v>
      </c>
      <c r="P78" s="368">
        <f t="shared" si="11"/>
        <v>32859.420000000006</v>
      </c>
      <c r="R78" s="370"/>
      <c r="T78" s="371"/>
    </row>
    <row r="79" spans="1:20" s="258" customFormat="1" ht="27.75" customHeight="1" x14ac:dyDescent="0.25">
      <c r="A79" s="344" t="s">
        <v>981</v>
      </c>
      <c r="B79" s="258" t="s">
        <v>980</v>
      </c>
      <c r="C79" s="228"/>
      <c r="D79" s="339"/>
      <c r="E79" s="338"/>
      <c r="F79" s="338"/>
      <c r="G79" s="338"/>
      <c r="H79" s="340"/>
      <c r="I79" s="204"/>
      <c r="J79" s="362"/>
      <c r="K79" s="226">
        <v>23400</v>
      </c>
      <c r="L79" s="226">
        <v>23400</v>
      </c>
      <c r="M79" s="397">
        <v>17846.5</v>
      </c>
      <c r="N79" s="235">
        <v>25493</v>
      </c>
      <c r="O79" s="227">
        <f t="shared" si="7"/>
        <v>25493</v>
      </c>
      <c r="P79" s="431">
        <v>13624.32</v>
      </c>
      <c r="Q79" s="137"/>
      <c r="R79" s="181"/>
      <c r="T79" s="137"/>
    </row>
    <row r="80" spans="1:20" ht="27.75" customHeight="1" x14ac:dyDescent="0.25">
      <c r="A80" s="94" t="s">
        <v>981</v>
      </c>
      <c r="B80" s="11" t="s">
        <v>982</v>
      </c>
      <c r="D80" s="339"/>
      <c r="E80" s="338"/>
      <c r="H80" s="340"/>
      <c r="I80" s="204"/>
      <c r="J80" s="362"/>
      <c r="K80" s="226">
        <v>750</v>
      </c>
      <c r="L80" s="226">
        <v>750</v>
      </c>
      <c r="M80" s="397">
        <v>468.75</v>
      </c>
      <c r="N80" s="235">
        <v>750</v>
      </c>
      <c r="O80" s="227">
        <f t="shared" si="7"/>
        <v>750</v>
      </c>
      <c r="P80" s="431">
        <v>0</v>
      </c>
      <c r="Q80" s="137"/>
      <c r="R80" s="181"/>
      <c r="T80" s="137"/>
    </row>
    <row r="81" spans="1:20" s="258" customFormat="1" ht="27.75" customHeight="1" x14ac:dyDescent="0.25">
      <c r="A81" s="344" t="s">
        <v>983</v>
      </c>
      <c r="B81" s="258" t="s">
        <v>984</v>
      </c>
      <c r="C81" s="228"/>
      <c r="D81" s="339"/>
      <c r="E81" s="338"/>
      <c r="F81" s="338"/>
      <c r="G81" s="338"/>
      <c r="H81" s="340"/>
      <c r="I81" s="204"/>
      <c r="J81" s="362"/>
      <c r="K81" s="226">
        <v>1500</v>
      </c>
      <c r="L81" s="226">
        <v>1500</v>
      </c>
      <c r="M81" s="397">
        <v>1500</v>
      </c>
      <c r="N81" s="235">
        <v>1500</v>
      </c>
      <c r="O81" s="227">
        <f t="shared" si="7"/>
        <v>1500</v>
      </c>
      <c r="P81" s="431">
        <v>750</v>
      </c>
      <c r="R81" s="63"/>
      <c r="T81" s="137"/>
    </row>
    <row r="82" spans="1:20" ht="27.75" customHeight="1" x14ac:dyDescent="0.25">
      <c r="A82" s="94" t="s">
        <v>985</v>
      </c>
      <c r="B82" s="11" t="s">
        <v>986</v>
      </c>
      <c r="D82" s="339"/>
      <c r="E82" s="338"/>
      <c r="H82" s="340"/>
      <c r="I82" s="204"/>
      <c r="J82" s="362"/>
      <c r="K82" s="226">
        <v>700</v>
      </c>
      <c r="L82" s="226">
        <v>700</v>
      </c>
      <c r="M82" s="397">
        <v>700</v>
      </c>
      <c r="N82" s="235">
        <v>700</v>
      </c>
      <c r="O82" s="227">
        <f t="shared" si="7"/>
        <v>700</v>
      </c>
      <c r="P82" s="431">
        <v>350</v>
      </c>
      <c r="T82" s="137"/>
    </row>
    <row r="83" spans="1:20" s="258" customFormat="1" ht="27.75" customHeight="1" x14ac:dyDescent="0.25">
      <c r="A83" s="344" t="s">
        <v>991</v>
      </c>
      <c r="B83" s="258" t="s">
        <v>992</v>
      </c>
      <c r="C83" s="228"/>
      <c r="D83" s="339"/>
      <c r="E83" s="338"/>
      <c r="F83" s="338"/>
      <c r="G83" s="338"/>
      <c r="H83" s="340"/>
      <c r="I83" s="204"/>
      <c r="J83" s="362"/>
      <c r="K83" s="226">
        <v>3600</v>
      </c>
      <c r="L83" s="226">
        <v>3600</v>
      </c>
      <c r="M83" s="397">
        <v>3615.08</v>
      </c>
      <c r="N83" s="235">
        <v>3879</v>
      </c>
      <c r="O83" s="227">
        <f t="shared" si="7"/>
        <v>3879</v>
      </c>
      <c r="P83" s="431">
        <v>60</v>
      </c>
      <c r="R83" s="63"/>
      <c r="T83" s="137"/>
    </row>
    <row r="84" spans="1:20" ht="27.75" customHeight="1" x14ac:dyDescent="0.25">
      <c r="A84" s="94" t="s">
        <v>995</v>
      </c>
      <c r="B84" s="11" t="s">
        <v>996</v>
      </c>
      <c r="D84" s="339"/>
      <c r="E84" s="338"/>
      <c r="H84" s="340"/>
      <c r="I84" s="204"/>
      <c r="J84" s="362"/>
      <c r="K84" s="226">
        <v>9000</v>
      </c>
      <c r="L84" s="226">
        <v>9000</v>
      </c>
      <c r="M84" s="397">
        <v>2424.6</v>
      </c>
      <c r="N84" s="235">
        <v>8100</v>
      </c>
      <c r="O84" s="227">
        <f t="shared" si="7"/>
        <v>8100</v>
      </c>
      <c r="P84" s="431">
        <v>49</v>
      </c>
      <c r="T84" s="137"/>
    </row>
    <row r="85" spans="1:20" s="258" customFormat="1" ht="27.75" customHeight="1" x14ac:dyDescent="0.25">
      <c r="A85" s="344" t="s">
        <v>998</v>
      </c>
      <c r="B85" s="258" t="s">
        <v>999</v>
      </c>
      <c r="C85" s="228"/>
      <c r="D85" s="339"/>
      <c r="E85" s="338"/>
      <c r="F85" s="338"/>
      <c r="G85" s="338"/>
      <c r="H85" s="340"/>
      <c r="I85" s="204"/>
      <c r="J85" s="362"/>
      <c r="K85" s="226"/>
      <c r="L85" s="226">
        <v>0</v>
      </c>
      <c r="M85" s="397">
        <v>0</v>
      </c>
      <c r="N85" s="235">
        <v>0</v>
      </c>
      <c r="O85" s="227">
        <f t="shared" si="7"/>
        <v>0</v>
      </c>
      <c r="P85" s="431">
        <v>0</v>
      </c>
      <c r="R85" s="63"/>
      <c r="T85" s="137"/>
    </row>
    <row r="86" spans="1:20" s="258" customFormat="1" ht="27.75" customHeight="1" x14ac:dyDescent="0.25">
      <c r="A86" s="344" t="s">
        <v>1012</v>
      </c>
      <c r="B86" s="258" t="s">
        <v>1014</v>
      </c>
      <c r="C86" s="228"/>
      <c r="D86" s="339"/>
      <c r="E86" s="338"/>
      <c r="F86" s="338"/>
      <c r="G86" s="338"/>
      <c r="H86" s="340"/>
      <c r="I86" s="204"/>
      <c r="J86" s="362"/>
      <c r="K86" s="226">
        <v>250</v>
      </c>
      <c r="L86" s="226">
        <v>250</v>
      </c>
      <c r="M86" s="397">
        <v>60.87</v>
      </c>
      <c r="N86" s="235">
        <v>275</v>
      </c>
      <c r="O86" s="227">
        <f t="shared" si="7"/>
        <v>275</v>
      </c>
      <c r="P86" s="431">
        <v>0</v>
      </c>
      <c r="R86" s="63"/>
      <c r="T86" s="137"/>
    </row>
    <row r="87" spans="1:20" ht="27.75" customHeight="1" x14ac:dyDescent="0.25">
      <c r="A87" s="94" t="s">
        <v>1025</v>
      </c>
      <c r="B87" s="11" t="s">
        <v>1026</v>
      </c>
      <c r="D87" s="339"/>
      <c r="E87" s="338"/>
      <c r="H87" s="340"/>
      <c r="I87" s="330"/>
      <c r="J87" s="272"/>
      <c r="K87" s="226">
        <v>200</v>
      </c>
      <c r="L87" s="226">
        <v>200</v>
      </c>
      <c r="M87" s="397">
        <v>0</v>
      </c>
      <c r="N87" s="235">
        <v>350</v>
      </c>
      <c r="O87" s="227">
        <f t="shared" si="7"/>
        <v>350</v>
      </c>
      <c r="P87" s="431">
        <v>0</v>
      </c>
      <c r="T87" s="137"/>
    </row>
    <row r="88" spans="1:20" s="159" customFormat="1" ht="16.5" customHeight="1" x14ac:dyDescent="0.25">
      <c r="A88" s="374" t="s">
        <v>1041</v>
      </c>
      <c r="B88" s="375"/>
      <c r="C88" s="375" t="s">
        <v>1042</v>
      </c>
      <c r="D88" s="29">
        <f t="shared" ref="D88:E90" si="12">SUM(D76:D87)</f>
        <v>0</v>
      </c>
      <c r="E88" s="30">
        <f t="shared" si="12"/>
        <v>0</v>
      </c>
      <c r="F88" s="30">
        <f t="shared" ref="F88:F90" si="13">SUM(F76:F87)</f>
        <v>0</v>
      </c>
      <c r="G88" s="30">
        <f t="shared" ref="G88:M88" si="14">SUM(G79:G87)</f>
        <v>0</v>
      </c>
      <c r="H88" s="368">
        <f t="shared" si="14"/>
        <v>0</v>
      </c>
      <c r="I88" s="367">
        <f t="shared" si="14"/>
        <v>0</v>
      </c>
      <c r="J88" s="368">
        <f t="shared" si="14"/>
        <v>0</v>
      </c>
      <c r="K88" s="369">
        <f t="shared" si="14"/>
        <v>39400</v>
      </c>
      <c r="L88" s="367">
        <f t="shared" si="14"/>
        <v>39400</v>
      </c>
      <c r="M88" s="30">
        <f t="shared" si="14"/>
        <v>26615.8</v>
      </c>
      <c r="N88" s="369">
        <f t="shared" ref="N88:P88" si="15">SUM(N79:N87)</f>
        <v>41047</v>
      </c>
      <c r="O88" s="367">
        <f t="shared" si="15"/>
        <v>41047</v>
      </c>
      <c r="P88" s="368">
        <f t="shared" si="15"/>
        <v>14833.32</v>
      </c>
      <c r="R88" s="370"/>
      <c r="T88" s="371"/>
    </row>
    <row r="89" spans="1:20" s="258" customFormat="1" ht="27.75" customHeight="1" x14ac:dyDescent="0.25">
      <c r="A89" s="344" t="s">
        <v>994</v>
      </c>
      <c r="B89" s="258" t="s">
        <v>62</v>
      </c>
      <c r="C89" s="228"/>
      <c r="D89" s="339"/>
      <c r="E89" s="338"/>
      <c r="F89" s="338"/>
      <c r="G89" s="338"/>
      <c r="H89" s="340"/>
      <c r="I89" s="204"/>
      <c r="J89" s="362"/>
      <c r="K89" s="226">
        <v>1200</v>
      </c>
      <c r="L89" s="226">
        <v>1200</v>
      </c>
      <c r="M89" s="397">
        <v>153</v>
      </c>
      <c r="N89" s="235">
        <v>1200</v>
      </c>
      <c r="O89" s="227">
        <f t="shared" si="7"/>
        <v>1200</v>
      </c>
      <c r="P89" s="431">
        <v>0</v>
      </c>
      <c r="R89" s="63"/>
      <c r="T89" s="137"/>
    </row>
    <row r="90" spans="1:20" s="159" customFormat="1" ht="16.5" customHeight="1" x14ac:dyDescent="0.25">
      <c r="A90" s="376" t="s">
        <v>1043</v>
      </c>
      <c r="B90" s="377"/>
      <c r="C90" s="377" t="s">
        <v>1044</v>
      </c>
      <c r="D90" s="29">
        <f t="shared" si="12"/>
        <v>0</v>
      </c>
      <c r="E90" s="30">
        <f t="shared" si="12"/>
        <v>0</v>
      </c>
      <c r="F90" s="30">
        <f t="shared" si="13"/>
        <v>0</v>
      </c>
      <c r="G90" s="30">
        <f t="shared" ref="G90:J90" si="16">SUM(G89)</f>
        <v>0</v>
      </c>
      <c r="H90" s="368">
        <f t="shared" si="16"/>
        <v>0</v>
      </c>
      <c r="I90" s="367">
        <f t="shared" si="16"/>
        <v>0</v>
      </c>
      <c r="J90" s="368">
        <f t="shared" si="16"/>
        <v>0</v>
      </c>
      <c r="K90" s="369">
        <f t="shared" ref="K90:M90" si="17">SUM(K89)</f>
        <v>1200</v>
      </c>
      <c r="L90" s="367">
        <f t="shared" si="17"/>
        <v>1200</v>
      </c>
      <c r="M90" s="30">
        <f t="shared" si="17"/>
        <v>153</v>
      </c>
      <c r="N90" s="369">
        <f t="shared" ref="N90:P90" si="18">SUM(N89)</f>
        <v>1200</v>
      </c>
      <c r="O90" s="367">
        <f t="shared" si="18"/>
        <v>1200</v>
      </c>
      <c r="P90" s="368">
        <f t="shared" si="18"/>
        <v>0</v>
      </c>
      <c r="R90" s="370"/>
      <c r="T90" s="371"/>
    </row>
    <row r="91" spans="1:20" ht="24" customHeight="1" x14ac:dyDescent="0.25">
      <c r="A91" s="94">
        <v>4150</v>
      </c>
      <c r="B91" s="104" t="s">
        <v>648</v>
      </c>
      <c r="C91" s="105"/>
      <c r="D91" s="106">
        <f t="shared" ref="D91:F91" si="19">SUM(D$38:D$87)</f>
        <v>67823.88</v>
      </c>
      <c r="E91" s="107">
        <f t="shared" si="19"/>
        <v>74448.87</v>
      </c>
      <c r="F91" s="107">
        <f t="shared" si="19"/>
        <v>78071.999999999985</v>
      </c>
      <c r="G91" s="107">
        <f t="shared" ref="G91:P91" si="20">SUM(G$38:G$90)/2</f>
        <v>68403.259999999995</v>
      </c>
      <c r="H91" s="188">
        <f t="shared" si="20"/>
        <v>77360.69</v>
      </c>
      <c r="I91" s="187">
        <f t="shared" si="20"/>
        <v>91535</v>
      </c>
      <c r="J91" s="188">
        <f t="shared" si="20"/>
        <v>78216.929999999993</v>
      </c>
      <c r="K91" s="189">
        <f t="shared" si="20"/>
        <v>96266</v>
      </c>
      <c r="L91" s="187">
        <f t="shared" si="20"/>
        <v>96266</v>
      </c>
      <c r="M91" s="382">
        <f t="shared" si="20"/>
        <v>77269.5</v>
      </c>
      <c r="N91" s="189">
        <f t="shared" si="20"/>
        <v>101027</v>
      </c>
      <c r="O91" s="187">
        <f t="shared" si="20"/>
        <v>101027</v>
      </c>
      <c r="P91" s="188">
        <f t="shared" si="20"/>
        <v>47692.740000000005</v>
      </c>
      <c r="T91" s="137"/>
    </row>
    <row r="92" spans="1:20" ht="24" customHeight="1" x14ac:dyDescent="0.25">
      <c r="D92" s="339"/>
      <c r="E92" s="338"/>
      <c r="H92" s="264"/>
      <c r="I92" s="180"/>
      <c r="J92" s="179"/>
      <c r="K92" s="178"/>
      <c r="L92" s="180"/>
      <c r="M92" s="14"/>
      <c r="N92" s="178"/>
      <c r="O92" s="180"/>
      <c r="P92" s="179"/>
      <c r="T92" s="137"/>
    </row>
    <row r="93" spans="1:20" ht="27.75" customHeight="1" x14ac:dyDescent="0.25">
      <c r="A93" s="94" t="s">
        <v>81</v>
      </c>
      <c r="B93" s="11" t="s">
        <v>82</v>
      </c>
      <c r="D93" s="339">
        <v>24.48</v>
      </c>
      <c r="E93" s="338">
        <v>116.55</v>
      </c>
      <c r="F93" s="338">
        <v>97.75</v>
      </c>
      <c r="G93" s="338">
        <v>294.77999999999997</v>
      </c>
      <c r="H93" s="340">
        <v>402.51</v>
      </c>
      <c r="I93" s="204">
        <v>456</v>
      </c>
      <c r="J93" s="362">
        <v>61.24</v>
      </c>
      <c r="K93" s="226">
        <v>507</v>
      </c>
      <c r="L93" s="226">
        <v>507</v>
      </c>
      <c r="M93" s="397">
        <v>0</v>
      </c>
      <c r="N93" s="235">
        <v>507</v>
      </c>
      <c r="O93" s="227">
        <f t="shared" ref="O93:O95" si="21">N93</f>
        <v>507</v>
      </c>
      <c r="P93" s="431">
        <v>116.88</v>
      </c>
      <c r="Q93" s="137"/>
      <c r="T93" s="137"/>
    </row>
    <row r="94" spans="1:20" ht="27.75" customHeight="1" x14ac:dyDescent="0.25">
      <c r="A94" s="94" t="s">
        <v>83</v>
      </c>
      <c r="B94" s="11" t="s">
        <v>84</v>
      </c>
      <c r="D94" s="339">
        <v>2208</v>
      </c>
      <c r="E94" s="338">
        <v>2249</v>
      </c>
      <c r="F94" s="338">
        <v>1830</v>
      </c>
      <c r="G94" s="338">
        <v>1876</v>
      </c>
      <c r="H94" s="340">
        <v>1923</v>
      </c>
      <c r="I94" s="204">
        <v>1900</v>
      </c>
      <c r="J94" s="362">
        <v>1981</v>
      </c>
      <c r="K94" s="226">
        <v>1950</v>
      </c>
      <c r="L94" s="226">
        <v>1950</v>
      </c>
      <c r="M94" s="397">
        <v>2045</v>
      </c>
      <c r="N94" s="235">
        <v>2200</v>
      </c>
      <c r="O94" s="227">
        <f t="shared" si="21"/>
        <v>2200</v>
      </c>
      <c r="P94" s="431">
        <v>0</v>
      </c>
      <c r="T94" s="137"/>
    </row>
    <row r="95" spans="1:20" ht="27.75" customHeight="1" x14ac:dyDescent="0.25">
      <c r="A95" s="94" t="s">
        <v>85</v>
      </c>
      <c r="B95" s="11" t="s">
        <v>86</v>
      </c>
      <c r="D95" s="339">
        <v>4063.76</v>
      </c>
      <c r="E95" s="338">
        <v>6841</v>
      </c>
      <c r="F95" s="338">
        <v>7247</v>
      </c>
      <c r="G95" s="338">
        <v>7684.5</v>
      </c>
      <c r="H95" s="340">
        <v>6497</v>
      </c>
      <c r="I95" s="204">
        <v>7900</v>
      </c>
      <c r="J95" s="362">
        <v>6897</v>
      </c>
      <c r="K95" s="226">
        <v>9800</v>
      </c>
      <c r="L95" s="422">
        <v>10800</v>
      </c>
      <c r="M95" s="397">
        <v>10755</v>
      </c>
      <c r="N95" s="235">
        <v>9800</v>
      </c>
      <c r="O95" s="227">
        <f t="shared" si="21"/>
        <v>9800</v>
      </c>
      <c r="P95" s="431">
        <v>5705</v>
      </c>
      <c r="T95" s="137"/>
    </row>
    <row r="96" spans="1:20" s="258" customFormat="1" ht="18.75" customHeight="1" x14ac:dyDescent="0.25">
      <c r="A96" s="344"/>
      <c r="C96" s="378" t="s">
        <v>1045</v>
      </c>
      <c r="D96" s="339"/>
      <c r="E96" s="338"/>
      <c r="F96" s="338"/>
      <c r="G96" s="338"/>
      <c r="H96" s="340"/>
      <c r="I96" s="204"/>
      <c r="J96" s="362"/>
      <c r="K96" s="363"/>
      <c r="L96" s="204"/>
      <c r="M96" s="21"/>
      <c r="N96" s="363"/>
      <c r="O96" s="204"/>
      <c r="P96" s="362"/>
      <c r="R96" s="63"/>
      <c r="T96" s="137"/>
    </row>
    <row r="97" spans="1:20" ht="24" customHeight="1" x14ac:dyDescent="0.25">
      <c r="A97" s="94">
        <v>4152</v>
      </c>
      <c r="B97" s="104" t="s">
        <v>649</v>
      </c>
      <c r="C97" s="105"/>
      <c r="D97" s="106">
        <f t="shared" ref="D97:P97" si="22">SUM(D$92:D$95)</f>
        <v>6296.24</v>
      </c>
      <c r="E97" s="107">
        <f t="shared" si="22"/>
        <v>9206.5499999999993</v>
      </c>
      <c r="F97" s="107">
        <f t="shared" si="22"/>
        <v>9174.75</v>
      </c>
      <c r="G97" s="107">
        <f t="shared" si="22"/>
        <v>9855.2799999999988</v>
      </c>
      <c r="H97" s="188">
        <f t="shared" si="22"/>
        <v>8822.51</v>
      </c>
      <c r="I97" s="187">
        <f t="shared" si="22"/>
        <v>10256</v>
      </c>
      <c r="J97" s="188">
        <f t="shared" si="22"/>
        <v>8939.24</v>
      </c>
      <c r="K97" s="189">
        <f t="shared" si="22"/>
        <v>12257</v>
      </c>
      <c r="L97" s="187">
        <f t="shared" si="22"/>
        <v>13257</v>
      </c>
      <c r="M97" s="382">
        <f t="shared" si="22"/>
        <v>12800</v>
      </c>
      <c r="N97" s="189">
        <f t="shared" si="22"/>
        <v>12507</v>
      </c>
      <c r="O97" s="187">
        <f t="shared" si="22"/>
        <v>12507</v>
      </c>
      <c r="P97" s="188">
        <f t="shared" si="22"/>
        <v>5821.88</v>
      </c>
      <c r="T97" s="137"/>
    </row>
    <row r="98" spans="1:20" ht="24" customHeight="1" x14ac:dyDescent="0.25">
      <c r="D98" s="339"/>
      <c r="E98" s="338"/>
      <c r="H98" s="264"/>
      <c r="I98" s="182"/>
      <c r="J98" s="184"/>
      <c r="K98" s="183"/>
      <c r="N98" s="183"/>
      <c r="P98" s="264"/>
      <c r="T98" s="137"/>
    </row>
    <row r="99" spans="1:20" ht="27.75" customHeight="1" x14ac:dyDescent="0.25">
      <c r="A99" s="94" t="s">
        <v>87</v>
      </c>
      <c r="B99" s="11" t="s">
        <v>88</v>
      </c>
      <c r="D99" s="339">
        <v>0</v>
      </c>
      <c r="E99" s="338">
        <v>7660</v>
      </c>
      <c r="F99" s="338">
        <v>0</v>
      </c>
      <c r="G99" s="338">
        <v>0</v>
      </c>
      <c r="H99" s="340">
        <v>0</v>
      </c>
      <c r="I99" s="330"/>
      <c r="J99" s="273"/>
      <c r="K99" s="226"/>
      <c r="L99" s="226">
        <v>0</v>
      </c>
      <c r="M99" s="397">
        <v>0</v>
      </c>
      <c r="N99" s="235"/>
      <c r="O99" s="227">
        <f t="shared" ref="O99:O103" si="23">N99</f>
        <v>0</v>
      </c>
      <c r="P99" s="431">
        <v>0</v>
      </c>
      <c r="T99" s="137"/>
    </row>
    <row r="100" spans="1:20" ht="27.75" customHeight="1" x14ac:dyDescent="0.25">
      <c r="A100" s="94" t="s">
        <v>89</v>
      </c>
      <c r="B100" s="11" t="s">
        <v>90</v>
      </c>
      <c r="D100" s="339">
        <v>0</v>
      </c>
      <c r="E100" s="338">
        <v>14</v>
      </c>
      <c r="F100" s="338">
        <v>0</v>
      </c>
      <c r="G100" s="338">
        <v>0</v>
      </c>
      <c r="H100" s="340">
        <v>0</v>
      </c>
      <c r="I100" s="330"/>
      <c r="J100" s="273"/>
      <c r="K100" s="226"/>
      <c r="L100" s="226">
        <v>0</v>
      </c>
      <c r="M100" s="397">
        <v>0</v>
      </c>
      <c r="N100" s="235"/>
      <c r="O100" s="227">
        <f t="shared" si="23"/>
        <v>0</v>
      </c>
      <c r="P100" s="431">
        <v>0</v>
      </c>
      <c r="R100" s="181"/>
      <c r="T100" s="137"/>
    </row>
    <row r="101" spans="1:20" s="229" customFormat="1" ht="27.75" customHeight="1" x14ac:dyDescent="0.25">
      <c r="A101" s="163" t="s">
        <v>91</v>
      </c>
      <c r="B101" s="229" t="s">
        <v>92</v>
      </c>
      <c r="C101" s="228"/>
      <c r="D101" s="339">
        <v>11469.21</v>
      </c>
      <c r="E101" s="338">
        <v>10414.07</v>
      </c>
      <c r="F101" s="338">
        <v>16455.55</v>
      </c>
      <c r="G101" s="338">
        <v>21307.69</v>
      </c>
      <c r="H101" s="340">
        <v>22527.15</v>
      </c>
      <c r="I101" s="330">
        <v>30000</v>
      </c>
      <c r="J101" s="273">
        <v>8674.14</v>
      </c>
      <c r="K101" s="226">
        <v>30000</v>
      </c>
      <c r="L101" s="422">
        <v>29000</v>
      </c>
      <c r="M101" s="397">
        <v>6870.29</v>
      </c>
      <c r="N101" s="235">
        <v>30000</v>
      </c>
      <c r="O101" s="227">
        <f t="shared" si="23"/>
        <v>30000</v>
      </c>
      <c r="P101" s="431">
        <v>1397.5</v>
      </c>
      <c r="R101" s="181"/>
      <c r="T101" s="137"/>
    </row>
    <row r="102" spans="1:20" s="258" customFormat="1" ht="27.75" customHeight="1" x14ac:dyDescent="0.25">
      <c r="A102" s="344" t="s">
        <v>857</v>
      </c>
      <c r="B102" s="258" t="s">
        <v>858</v>
      </c>
      <c r="C102" s="228"/>
      <c r="D102" s="339"/>
      <c r="E102" s="338"/>
      <c r="F102" s="338">
        <v>65.790000000000006</v>
      </c>
      <c r="G102" s="338">
        <v>0</v>
      </c>
      <c r="H102" s="340">
        <v>0</v>
      </c>
      <c r="I102" s="330"/>
      <c r="J102" s="340"/>
      <c r="K102" s="226"/>
      <c r="L102" s="226">
        <v>0</v>
      </c>
      <c r="M102" s="397">
        <v>0</v>
      </c>
      <c r="N102" s="235"/>
      <c r="O102" s="227">
        <f t="shared" si="23"/>
        <v>0</v>
      </c>
      <c r="P102" s="431">
        <v>0</v>
      </c>
      <c r="R102" s="63"/>
      <c r="T102" s="137"/>
    </row>
    <row r="103" spans="1:20" ht="27.75" customHeight="1" x14ac:dyDescent="0.25">
      <c r="A103" s="344" t="s">
        <v>1062</v>
      </c>
      <c r="B103" s="258" t="s">
        <v>1063</v>
      </c>
      <c r="C103" s="228"/>
      <c r="D103" s="339"/>
      <c r="E103" s="338"/>
      <c r="H103" s="340"/>
      <c r="I103" s="330">
        <v>-8000</v>
      </c>
      <c r="J103" s="273"/>
      <c r="K103" s="226"/>
      <c r="L103" s="226">
        <v>0</v>
      </c>
      <c r="M103" s="397">
        <v>0</v>
      </c>
      <c r="N103" s="235"/>
      <c r="O103" s="227">
        <f t="shared" si="23"/>
        <v>0</v>
      </c>
      <c r="P103" s="431">
        <v>0</v>
      </c>
      <c r="T103" s="137"/>
    </row>
    <row r="104" spans="1:20" ht="24" customHeight="1" x14ac:dyDescent="0.25">
      <c r="A104" s="94">
        <v>4153</v>
      </c>
      <c r="B104" s="104" t="s">
        <v>650</v>
      </c>
      <c r="C104" s="105"/>
      <c r="D104" s="106">
        <f t="shared" ref="D104:P104" si="24">SUM(D$98:D$103)</f>
        <v>11469.21</v>
      </c>
      <c r="E104" s="107">
        <f t="shared" si="24"/>
        <v>18088.07</v>
      </c>
      <c r="F104" s="107">
        <f t="shared" si="24"/>
        <v>16521.34</v>
      </c>
      <c r="G104" s="107">
        <f t="shared" si="24"/>
        <v>21307.69</v>
      </c>
      <c r="H104" s="188">
        <f t="shared" si="24"/>
        <v>22527.15</v>
      </c>
      <c r="I104" s="187">
        <f t="shared" si="24"/>
        <v>22000</v>
      </c>
      <c r="J104" s="188">
        <f t="shared" si="24"/>
        <v>8674.14</v>
      </c>
      <c r="K104" s="189">
        <f t="shared" si="24"/>
        <v>30000</v>
      </c>
      <c r="L104" s="187">
        <f t="shared" si="24"/>
        <v>29000</v>
      </c>
      <c r="M104" s="382">
        <f t="shared" si="24"/>
        <v>6870.29</v>
      </c>
      <c r="N104" s="189">
        <f t="shared" si="24"/>
        <v>30000</v>
      </c>
      <c r="O104" s="187">
        <f t="shared" si="24"/>
        <v>30000</v>
      </c>
      <c r="P104" s="188">
        <f t="shared" si="24"/>
        <v>1397.5</v>
      </c>
      <c r="T104" s="137"/>
    </row>
    <row r="105" spans="1:20" ht="24" customHeight="1" x14ac:dyDescent="0.25">
      <c r="D105" s="339"/>
      <c r="E105" s="338"/>
      <c r="H105" s="264"/>
      <c r="I105" s="182"/>
      <c r="J105" s="184"/>
      <c r="K105" s="183"/>
      <c r="N105" s="183"/>
      <c r="P105" s="264"/>
      <c r="T105" s="137"/>
    </row>
    <row r="106" spans="1:20" ht="24" customHeight="1" x14ac:dyDescent="0.25">
      <c r="A106" s="94" t="s">
        <v>93</v>
      </c>
      <c r="B106" s="11" t="s">
        <v>94</v>
      </c>
      <c r="D106" s="339">
        <v>1253.2</v>
      </c>
      <c r="E106" s="338">
        <v>1735.8</v>
      </c>
      <c r="F106" s="338">
        <v>1330.25</v>
      </c>
      <c r="G106" s="338">
        <v>1356.89</v>
      </c>
      <c r="H106" s="340">
        <v>1402.3</v>
      </c>
      <c r="I106" s="204">
        <v>2028</v>
      </c>
      <c r="J106" s="362">
        <v>1656.75</v>
      </c>
      <c r="K106" s="226">
        <v>2028</v>
      </c>
      <c r="L106" s="226">
        <v>2028</v>
      </c>
      <c r="M106" s="397">
        <v>268.25</v>
      </c>
      <c r="N106" s="235">
        <v>1000</v>
      </c>
      <c r="O106" s="227">
        <f t="shared" ref="O106:O111" si="25">N106</f>
        <v>1000</v>
      </c>
      <c r="P106" s="431">
        <v>0</v>
      </c>
      <c r="T106" s="137"/>
    </row>
    <row r="107" spans="1:20" ht="24" customHeight="1" x14ac:dyDescent="0.25">
      <c r="A107" s="94" t="s">
        <v>95</v>
      </c>
      <c r="B107" s="11" t="s">
        <v>96</v>
      </c>
      <c r="D107" s="339">
        <v>23905.1</v>
      </c>
      <c r="E107" s="338">
        <v>26357.93</v>
      </c>
      <c r="F107" s="338">
        <v>25768.02</v>
      </c>
      <c r="G107" s="338">
        <v>25718.54</v>
      </c>
      <c r="H107" s="340">
        <v>31053.29</v>
      </c>
      <c r="I107" s="204">
        <v>34000</v>
      </c>
      <c r="J107" s="362">
        <v>32460.31</v>
      </c>
      <c r="K107" s="226">
        <v>37500</v>
      </c>
      <c r="L107" s="226">
        <v>37500</v>
      </c>
      <c r="M107" s="397">
        <v>32836.660000000003</v>
      </c>
      <c r="N107" s="235">
        <v>42600</v>
      </c>
      <c r="O107" s="227">
        <f t="shared" si="25"/>
        <v>42600</v>
      </c>
      <c r="P107" s="431">
        <v>21576.34</v>
      </c>
      <c r="Q107" s="137"/>
      <c r="T107" s="137"/>
    </row>
    <row r="108" spans="1:20" ht="26.25" customHeight="1" x14ac:dyDescent="0.25">
      <c r="A108" s="94" t="s">
        <v>97</v>
      </c>
      <c r="B108" s="11" t="s">
        <v>98</v>
      </c>
      <c r="D108" s="339">
        <v>0</v>
      </c>
      <c r="E108" s="338">
        <v>0</v>
      </c>
      <c r="F108" s="338">
        <v>0</v>
      </c>
      <c r="G108" s="338">
        <v>0</v>
      </c>
      <c r="H108" s="340">
        <v>0</v>
      </c>
      <c r="I108" s="204">
        <v>0</v>
      </c>
      <c r="J108" s="362"/>
      <c r="K108" s="226"/>
      <c r="L108" s="226">
        <v>0</v>
      </c>
      <c r="M108" s="397">
        <v>0</v>
      </c>
      <c r="N108" s="235"/>
      <c r="O108" s="227">
        <f t="shared" si="25"/>
        <v>0</v>
      </c>
      <c r="P108" s="431">
        <v>0</v>
      </c>
      <c r="T108" s="137"/>
    </row>
    <row r="109" spans="1:20" ht="26.25" customHeight="1" x14ac:dyDescent="0.25">
      <c r="A109" s="94" t="s">
        <v>99</v>
      </c>
      <c r="B109" s="11" t="s">
        <v>100</v>
      </c>
      <c r="D109" s="339">
        <v>1640.6</v>
      </c>
      <c r="E109" s="338">
        <v>1083.46</v>
      </c>
      <c r="F109" s="338">
        <v>587.82000000000005</v>
      </c>
      <c r="G109" s="338">
        <v>1001.58</v>
      </c>
      <c r="H109" s="340">
        <v>35.06</v>
      </c>
      <c r="I109" s="204">
        <v>0</v>
      </c>
      <c r="J109" s="362">
        <v>-33.549999999999997</v>
      </c>
      <c r="K109" s="226"/>
      <c r="L109" s="226">
        <v>0</v>
      </c>
      <c r="M109" s="397">
        <v>2146.61</v>
      </c>
      <c r="N109" s="235"/>
      <c r="O109" s="227">
        <f t="shared" si="25"/>
        <v>0</v>
      </c>
      <c r="P109" s="431">
        <v>0</v>
      </c>
      <c r="T109" s="137"/>
    </row>
    <row r="110" spans="1:20" ht="26.25" customHeight="1" x14ac:dyDescent="0.25">
      <c r="A110" s="94" t="s">
        <v>101</v>
      </c>
      <c r="B110" s="11" t="s">
        <v>102</v>
      </c>
      <c r="D110" s="339">
        <v>3348.89</v>
      </c>
      <c r="E110" s="338">
        <v>3623.81</v>
      </c>
      <c r="F110" s="338">
        <v>3669.72</v>
      </c>
      <c r="G110" s="338">
        <v>4198.4399999999996</v>
      </c>
      <c r="H110" s="340">
        <v>4691.5200000000004</v>
      </c>
      <c r="I110" s="204">
        <v>4500</v>
      </c>
      <c r="J110" s="362">
        <v>4806.3500000000004</v>
      </c>
      <c r="K110" s="226">
        <v>5000</v>
      </c>
      <c r="L110" s="226">
        <v>5000</v>
      </c>
      <c r="M110" s="397">
        <v>5551.08</v>
      </c>
      <c r="N110" s="235">
        <v>6000</v>
      </c>
      <c r="O110" s="227">
        <f t="shared" si="25"/>
        <v>6000</v>
      </c>
      <c r="P110" s="431">
        <v>2899.94</v>
      </c>
      <c r="T110" s="137"/>
    </row>
    <row r="111" spans="1:20" ht="26.25" customHeight="1" x14ac:dyDescent="0.25">
      <c r="A111" s="94" t="s">
        <v>103</v>
      </c>
      <c r="B111" s="11" t="s">
        <v>104</v>
      </c>
      <c r="D111" s="339">
        <v>0</v>
      </c>
      <c r="E111" s="338">
        <v>0</v>
      </c>
      <c r="F111" s="338">
        <v>0</v>
      </c>
      <c r="G111" s="338">
        <v>3649.85</v>
      </c>
      <c r="H111" s="340">
        <v>0</v>
      </c>
      <c r="I111" s="204">
        <v>2500</v>
      </c>
      <c r="J111" s="362">
        <v>0</v>
      </c>
      <c r="K111" s="226">
        <v>2500</v>
      </c>
      <c r="L111" s="226">
        <v>2500</v>
      </c>
      <c r="M111" s="397">
        <v>0</v>
      </c>
      <c r="N111" s="235">
        <v>2500</v>
      </c>
      <c r="O111" s="227">
        <f t="shared" si="25"/>
        <v>2500</v>
      </c>
      <c r="P111" s="431">
        <v>0</v>
      </c>
      <c r="T111" s="137"/>
    </row>
    <row r="112" spans="1:20" ht="24" customHeight="1" x14ac:dyDescent="0.25">
      <c r="A112" s="94">
        <v>4155</v>
      </c>
      <c r="B112" s="104" t="s">
        <v>651</v>
      </c>
      <c r="C112" s="105"/>
      <c r="D112" s="106">
        <f t="shared" ref="D112:P112" si="26">SUM(D$105:D$111)</f>
        <v>30147.789999999997</v>
      </c>
      <c r="E112" s="107">
        <f t="shared" si="26"/>
        <v>32801</v>
      </c>
      <c r="F112" s="107">
        <f t="shared" si="26"/>
        <v>31355.81</v>
      </c>
      <c r="G112" s="107">
        <f t="shared" si="26"/>
        <v>35925.300000000003</v>
      </c>
      <c r="H112" s="188">
        <f t="shared" si="26"/>
        <v>37182.17</v>
      </c>
      <c r="I112" s="187">
        <f t="shared" si="26"/>
        <v>43028</v>
      </c>
      <c r="J112" s="188">
        <f t="shared" si="26"/>
        <v>38889.859999999993</v>
      </c>
      <c r="K112" s="189">
        <f t="shared" si="26"/>
        <v>47028</v>
      </c>
      <c r="L112" s="187">
        <f t="shared" si="26"/>
        <v>47028</v>
      </c>
      <c r="M112" s="382">
        <f t="shared" si="26"/>
        <v>40802.600000000006</v>
      </c>
      <c r="N112" s="189">
        <f t="shared" si="26"/>
        <v>52100</v>
      </c>
      <c r="O112" s="187">
        <f t="shared" si="26"/>
        <v>52100</v>
      </c>
      <c r="P112" s="188">
        <f t="shared" si="26"/>
        <v>24476.28</v>
      </c>
      <c r="T112" s="137"/>
    </row>
    <row r="113" spans="1:20" ht="24" customHeight="1" x14ac:dyDescent="0.25">
      <c r="D113" s="339"/>
      <c r="E113" s="338"/>
      <c r="H113" s="264"/>
      <c r="I113" s="182"/>
      <c r="J113" s="184"/>
      <c r="K113" s="183"/>
      <c r="N113" s="183"/>
      <c r="P113" s="264"/>
      <c r="T113" s="137"/>
    </row>
    <row r="114" spans="1:20" ht="24" customHeight="1" x14ac:dyDescent="0.25">
      <c r="A114" s="94" t="s">
        <v>105</v>
      </c>
      <c r="B114" s="11" t="s">
        <v>106</v>
      </c>
      <c r="D114" s="339">
        <v>1267.9100000000001</v>
      </c>
      <c r="E114" s="338">
        <v>1014.3</v>
      </c>
      <c r="F114" s="338">
        <v>1330.13</v>
      </c>
      <c r="G114" s="338">
        <v>640.79999999999995</v>
      </c>
      <c r="H114" s="340">
        <v>779.64</v>
      </c>
      <c r="I114" s="204">
        <v>1727</v>
      </c>
      <c r="J114" s="362">
        <v>319.75</v>
      </c>
      <c r="K114" s="226">
        <v>1700</v>
      </c>
      <c r="L114" s="226">
        <v>1700</v>
      </c>
      <c r="M114" s="397">
        <v>384</v>
      </c>
      <c r="N114" s="235">
        <v>2160</v>
      </c>
      <c r="O114" s="227">
        <f t="shared" ref="O114:O125" si="27">N114</f>
        <v>2160</v>
      </c>
      <c r="P114" s="431">
        <v>0</v>
      </c>
      <c r="T114" s="137"/>
    </row>
    <row r="115" spans="1:20" ht="27.75" customHeight="1" x14ac:dyDescent="0.25">
      <c r="A115" s="94" t="s">
        <v>107</v>
      </c>
      <c r="B115" s="11" t="s">
        <v>108</v>
      </c>
      <c r="D115" s="339">
        <v>0</v>
      </c>
      <c r="E115" s="338">
        <v>0</v>
      </c>
      <c r="F115" s="338">
        <v>0</v>
      </c>
      <c r="G115" s="338">
        <v>0</v>
      </c>
      <c r="H115" s="340">
        <v>0</v>
      </c>
      <c r="I115" s="204">
        <v>50</v>
      </c>
      <c r="J115" s="362">
        <v>0</v>
      </c>
      <c r="K115" s="226">
        <v>50</v>
      </c>
      <c r="L115" s="226">
        <v>50</v>
      </c>
      <c r="M115" s="397">
        <v>0</v>
      </c>
      <c r="N115" s="235">
        <v>50</v>
      </c>
      <c r="O115" s="227">
        <f t="shared" si="27"/>
        <v>50</v>
      </c>
      <c r="P115" s="431">
        <v>0</v>
      </c>
      <c r="T115" s="137"/>
    </row>
    <row r="116" spans="1:20" ht="27.75" customHeight="1" x14ac:dyDescent="0.25">
      <c r="A116" s="94" t="s">
        <v>109</v>
      </c>
      <c r="B116" s="11" t="s">
        <v>110</v>
      </c>
      <c r="D116" s="339">
        <v>0</v>
      </c>
      <c r="E116" s="338">
        <v>0</v>
      </c>
      <c r="F116" s="338">
        <v>0</v>
      </c>
      <c r="G116" s="338">
        <v>0</v>
      </c>
      <c r="H116" s="340">
        <v>0</v>
      </c>
      <c r="I116" s="204">
        <v>0</v>
      </c>
      <c r="J116" s="362">
        <v>0</v>
      </c>
      <c r="K116" s="226"/>
      <c r="L116" s="226">
        <v>0</v>
      </c>
      <c r="M116" s="397">
        <v>0</v>
      </c>
      <c r="N116" s="235"/>
      <c r="O116" s="227">
        <f t="shared" si="27"/>
        <v>0</v>
      </c>
      <c r="P116" s="431">
        <v>0</v>
      </c>
      <c r="T116" s="137"/>
    </row>
    <row r="117" spans="1:20" ht="27.75" customHeight="1" x14ac:dyDescent="0.25">
      <c r="A117" s="94" t="s">
        <v>111</v>
      </c>
      <c r="B117" s="11" t="s">
        <v>112</v>
      </c>
      <c r="D117" s="339">
        <v>1018.52</v>
      </c>
      <c r="E117" s="338">
        <v>102.57</v>
      </c>
      <c r="F117" s="338">
        <v>276.14</v>
      </c>
      <c r="G117" s="338">
        <v>102.57</v>
      </c>
      <c r="H117" s="340">
        <v>0</v>
      </c>
      <c r="I117" s="204">
        <v>500</v>
      </c>
      <c r="J117" s="362">
        <v>113.46</v>
      </c>
      <c r="K117" s="226">
        <v>500</v>
      </c>
      <c r="L117" s="226">
        <v>500</v>
      </c>
      <c r="M117" s="397">
        <v>279.20999999999998</v>
      </c>
      <c r="N117" s="235">
        <v>500</v>
      </c>
      <c r="O117" s="227">
        <f t="shared" si="27"/>
        <v>500</v>
      </c>
      <c r="P117" s="431">
        <v>0</v>
      </c>
      <c r="T117" s="137"/>
    </row>
    <row r="118" spans="1:20" ht="27.75" customHeight="1" x14ac:dyDescent="0.25">
      <c r="A118" s="94" t="s">
        <v>113</v>
      </c>
      <c r="B118" s="11" t="s">
        <v>114</v>
      </c>
      <c r="D118" s="339">
        <v>0</v>
      </c>
      <c r="E118" s="338">
        <v>0</v>
      </c>
      <c r="F118" s="338">
        <v>54.92</v>
      </c>
      <c r="G118" s="338">
        <v>0</v>
      </c>
      <c r="H118" s="340">
        <v>12.55</v>
      </c>
      <c r="I118" s="204">
        <v>100</v>
      </c>
      <c r="J118" s="362">
        <v>0</v>
      </c>
      <c r="K118" s="226">
        <v>100</v>
      </c>
      <c r="L118" s="226">
        <v>100</v>
      </c>
      <c r="M118" s="397">
        <v>27.42</v>
      </c>
      <c r="N118" s="235">
        <v>100</v>
      </c>
      <c r="O118" s="227">
        <f t="shared" si="27"/>
        <v>100</v>
      </c>
      <c r="P118" s="431">
        <v>0</v>
      </c>
      <c r="T118" s="137"/>
    </row>
    <row r="119" spans="1:20" ht="27.75" customHeight="1" x14ac:dyDescent="0.25">
      <c r="A119" s="94" t="s">
        <v>115</v>
      </c>
      <c r="B119" s="11" t="s">
        <v>116</v>
      </c>
      <c r="D119" s="339">
        <v>4240.8</v>
      </c>
      <c r="E119" s="338">
        <v>4269.2</v>
      </c>
      <c r="F119" s="338">
        <v>1811</v>
      </c>
      <c r="G119" s="338">
        <v>8628.75</v>
      </c>
      <c r="H119" s="340">
        <v>4042.5</v>
      </c>
      <c r="I119" s="204">
        <v>7600</v>
      </c>
      <c r="J119" s="362">
        <v>2126.25</v>
      </c>
      <c r="K119" s="226">
        <v>7600</v>
      </c>
      <c r="L119" s="226">
        <v>7600</v>
      </c>
      <c r="M119" s="397">
        <v>5418.75</v>
      </c>
      <c r="N119" s="235">
        <v>9000</v>
      </c>
      <c r="O119" s="227">
        <f t="shared" si="27"/>
        <v>9000</v>
      </c>
      <c r="P119" s="431">
        <v>4196.25</v>
      </c>
      <c r="R119" s="181"/>
      <c r="T119" s="137"/>
    </row>
    <row r="120" spans="1:20" ht="27.75" customHeight="1" x14ac:dyDescent="0.25">
      <c r="A120" s="94" t="s">
        <v>117</v>
      </c>
      <c r="B120" s="11" t="s">
        <v>118</v>
      </c>
      <c r="D120" s="339">
        <v>435.52</v>
      </c>
      <c r="E120" s="338">
        <v>427.88</v>
      </c>
      <c r="F120" s="338">
        <v>427.25</v>
      </c>
      <c r="G120" s="338">
        <v>0</v>
      </c>
      <c r="H120" s="340">
        <v>0</v>
      </c>
      <c r="I120" s="204">
        <v>500</v>
      </c>
      <c r="J120" s="362">
        <v>0</v>
      </c>
      <c r="K120" s="226">
        <v>500</v>
      </c>
      <c r="L120" s="226">
        <v>500</v>
      </c>
      <c r="M120" s="397">
        <v>491.83</v>
      </c>
      <c r="N120" s="235">
        <v>650</v>
      </c>
      <c r="O120" s="227">
        <f t="shared" si="27"/>
        <v>650</v>
      </c>
      <c r="P120" s="431">
        <v>0</v>
      </c>
      <c r="T120" s="137"/>
    </row>
    <row r="121" spans="1:20" ht="27.75" customHeight="1" x14ac:dyDescent="0.25">
      <c r="A121" s="94" t="s">
        <v>119</v>
      </c>
      <c r="B121" s="11" t="s">
        <v>120</v>
      </c>
      <c r="D121" s="339">
        <v>2173.23</v>
      </c>
      <c r="E121" s="338">
        <v>2110.2800000000002</v>
      </c>
      <c r="F121" s="338">
        <v>2130.83</v>
      </c>
      <c r="G121" s="338">
        <v>2139.96</v>
      </c>
      <c r="H121" s="340">
        <v>2274.36</v>
      </c>
      <c r="I121" s="204">
        <v>2280</v>
      </c>
      <c r="J121" s="362">
        <v>2277.92</v>
      </c>
      <c r="K121" s="226">
        <v>2280</v>
      </c>
      <c r="L121" s="226">
        <v>2280</v>
      </c>
      <c r="M121" s="397">
        <v>2302.87</v>
      </c>
      <c r="N121" s="235">
        <v>2500</v>
      </c>
      <c r="O121" s="227">
        <f t="shared" si="27"/>
        <v>2500</v>
      </c>
      <c r="P121" s="431">
        <v>2302.87</v>
      </c>
      <c r="T121" s="137"/>
    </row>
    <row r="122" spans="1:20" s="160" customFormat="1" ht="15" customHeight="1" x14ac:dyDescent="0.25">
      <c r="A122" s="149"/>
      <c r="B122" s="149"/>
      <c r="C122" s="150" t="s">
        <v>950</v>
      </c>
      <c r="D122" s="151"/>
      <c r="E122" s="152"/>
      <c r="F122" s="152"/>
      <c r="G122" s="338"/>
      <c r="H122" s="340"/>
      <c r="I122" s="204"/>
      <c r="J122" s="362"/>
      <c r="K122" s="363"/>
      <c r="L122" s="204"/>
      <c r="M122" s="21"/>
      <c r="N122" s="363"/>
      <c r="O122" s="204"/>
      <c r="P122" s="362"/>
      <c r="R122" s="63"/>
      <c r="T122" s="137"/>
    </row>
    <row r="123" spans="1:20" ht="24" customHeight="1" x14ac:dyDescent="0.25">
      <c r="A123" s="94" t="s">
        <v>121</v>
      </c>
      <c r="B123" s="11" t="s">
        <v>122</v>
      </c>
      <c r="D123" s="339">
        <v>42.45</v>
      </c>
      <c r="E123" s="338">
        <v>49.99</v>
      </c>
      <c r="F123" s="338">
        <v>0</v>
      </c>
      <c r="G123" s="338">
        <v>0</v>
      </c>
      <c r="H123" s="340">
        <v>0</v>
      </c>
      <c r="I123" s="204">
        <v>175</v>
      </c>
      <c r="J123" s="362">
        <v>0</v>
      </c>
      <c r="K123" s="226">
        <v>125</v>
      </c>
      <c r="L123" s="226">
        <v>125</v>
      </c>
      <c r="M123" s="397">
        <v>148.91</v>
      </c>
      <c r="N123" s="235">
        <v>175</v>
      </c>
      <c r="O123" s="227">
        <f t="shared" si="27"/>
        <v>175</v>
      </c>
      <c r="P123" s="431">
        <v>0</v>
      </c>
      <c r="T123" s="137"/>
    </row>
    <row r="124" spans="1:20" ht="29.25" customHeight="1" x14ac:dyDescent="0.25">
      <c r="A124" s="94" t="s">
        <v>123</v>
      </c>
      <c r="B124" s="11" t="s">
        <v>124</v>
      </c>
      <c r="D124" s="339">
        <v>0</v>
      </c>
      <c r="E124" s="338">
        <v>49.01</v>
      </c>
      <c r="F124" s="338">
        <v>65.28</v>
      </c>
      <c r="G124" s="338">
        <v>86.95</v>
      </c>
      <c r="H124" s="340">
        <v>68.5</v>
      </c>
      <c r="I124" s="204">
        <v>150</v>
      </c>
      <c r="J124" s="362">
        <v>97</v>
      </c>
      <c r="K124" s="226">
        <v>150</v>
      </c>
      <c r="L124" s="226">
        <v>150</v>
      </c>
      <c r="M124" s="397">
        <v>212.1</v>
      </c>
      <c r="N124" s="235">
        <v>275</v>
      </c>
      <c r="O124" s="227">
        <f t="shared" si="27"/>
        <v>275</v>
      </c>
      <c r="P124" s="431">
        <v>47.63</v>
      </c>
      <c r="T124" s="137"/>
    </row>
    <row r="125" spans="1:20" ht="29.25" customHeight="1" x14ac:dyDescent="0.25">
      <c r="A125" s="94" t="s">
        <v>125</v>
      </c>
      <c r="B125" s="11" t="s">
        <v>126</v>
      </c>
      <c r="D125" s="339">
        <v>0</v>
      </c>
      <c r="E125" s="338">
        <v>0</v>
      </c>
      <c r="F125" s="338">
        <v>0</v>
      </c>
      <c r="G125" s="338">
        <v>0</v>
      </c>
      <c r="H125" s="340">
        <v>0</v>
      </c>
      <c r="I125" s="204">
        <v>95</v>
      </c>
      <c r="J125" s="362">
        <v>0</v>
      </c>
      <c r="K125" s="226">
        <v>75</v>
      </c>
      <c r="L125" s="226">
        <v>75</v>
      </c>
      <c r="M125" s="397">
        <v>0</v>
      </c>
      <c r="N125" s="235">
        <v>75</v>
      </c>
      <c r="O125" s="227">
        <f t="shared" si="27"/>
        <v>75</v>
      </c>
      <c r="P125" s="431">
        <v>0</v>
      </c>
      <c r="T125" s="137"/>
    </row>
    <row r="126" spans="1:20" ht="24" customHeight="1" x14ac:dyDescent="0.25">
      <c r="A126" s="94">
        <v>4191</v>
      </c>
      <c r="B126" s="104" t="s">
        <v>652</v>
      </c>
      <c r="C126" s="105"/>
      <c r="D126" s="106">
        <f t="shared" ref="D126:P126" si="28">SUM(D$113:D$125)</f>
        <v>9178.43</v>
      </c>
      <c r="E126" s="107">
        <f t="shared" si="28"/>
        <v>8023.23</v>
      </c>
      <c r="F126" s="107">
        <f t="shared" si="28"/>
        <v>6095.55</v>
      </c>
      <c r="G126" s="107">
        <f t="shared" si="28"/>
        <v>11599.029999999999</v>
      </c>
      <c r="H126" s="188">
        <f t="shared" si="28"/>
        <v>7177.5499999999993</v>
      </c>
      <c r="I126" s="187">
        <f t="shared" si="28"/>
        <v>13177</v>
      </c>
      <c r="J126" s="188">
        <f t="shared" si="28"/>
        <v>4934.38</v>
      </c>
      <c r="K126" s="189">
        <f t="shared" si="28"/>
        <v>13080</v>
      </c>
      <c r="L126" s="187">
        <f t="shared" si="28"/>
        <v>13080</v>
      </c>
      <c r="M126" s="382">
        <f t="shared" si="28"/>
        <v>9265.09</v>
      </c>
      <c r="N126" s="189">
        <f t="shared" si="28"/>
        <v>15485</v>
      </c>
      <c r="O126" s="187">
        <f t="shared" si="28"/>
        <v>15485</v>
      </c>
      <c r="P126" s="188">
        <f t="shared" si="28"/>
        <v>6546.75</v>
      </c>
      <c r="T126" s="137"/>
    </row>
    <row r="127" spans="1:20" ht="24" customHeight="1" x14ac:dyDescent="0.25">
      <c r="D127" s="339"/>
      <c r="E127" s="338"/>
      <c r="H127" s="264"/>
      <c r="I127" s="182"/>
      <c r="J127" s="184"/>
      <c r="K127" s="183"/>
      <c r="N127" s="183"/>
      <c r="P127" s="264"/>
      <c r="T127" s="137"/>
    </row>
    <row r="128" spans="1:20" ht="24" customHeight="1" x14ac:dyDescent="0.25">
      <c r="A128" s="94" t="s">
        <v>127</v>
      </c>
      <c r="B128" s="11" t="s">
        <v>128</v>
      </c>
      <c r="D128" s="339">
        <v>311.08</v>
      </c>
      <c r="E128" s="338">
        <v>161</v>
      </c>
      <c r="F128" s="338">
        <v>121.88</v>
      </c>
      <c r="G128" s="338">
        <v>100.44</v>
      </c>
      <c r="H128" s="340">
        <v>299.25</v>
      </c>
      <c r="I128" s="204">
        <v>610</v>
      </c>
      <c r="J128" s="362">
        <v>0</v>
      </c>
      <c r="K128" s="226">
        <v>610</v>
      </c>
      <c r="L128" s="226">
        <v>610</v>
      </c>
      <c r="M128" s="397">
        <v>140</v>
      </c>
      <c r="N128" s="235">
        <v>610</v>
      </c>
      <c r="O128" s="227">
        <f t="shared" ref="O128:O133" si="29">N128</f>
        <v>610</v>
      </c>
      <c r="P128" s="431">
        <v>0</v>
      </c>
      <c r="T128" s="137"/>
    </row>
    <row r="129" spans="1:20" ht="27.75" customHeight="1" x14ac:dyDescent="0.25">
      <c r="A129" s="94" t="s">
        <v>129</v>
      </c>
      <c r="B129" s="11" t="s">
        <v>130</v>
      </c>
      <c r="D129" s="339">
        <v>326.08999999999997</v>
      </c>
      <c r="E129" s="338">
        <v>0</v>
      </c>
      <c r="F129" s="338">
        <v>78.38</v>
      </c>
      <c r="G129" s="338">
        <v>283.52</v>
      </c>
      <c r="H129" s="340">
        <v>271.67</v>
      </c>
      <c r="I129" s="204">
        <v>300</v>
      </c>
      <c r="J129" s="362">
        <v>0</v>
      </c>
      <c r="K129" s="226">
        <v>300</v>
      </c>
      <c r="L129" s="226">
        <v>300</v>
      </c>
      <c r="M129" s="397">
        <v>809.24</v>
      </c>
      <c r="N129" s="235">
        <v>340</v>
      </c>
      <c r="O129" s="227">
        <f t="shared" si="29"/>
        <v>340</v>
      </c>
      <c r="P129" s="431">
        <v>329.79</v>
      </c>
      <c r="T129" s="137"/>
    </row>
    <row r="130" spans="1:20" s="243" customFormat="1" ht="27.75" customHeight="1" x14ac:dyDescent="0.25">
      <c r="A130" s="244" t="s">
        <v>870</v>
      </c>
      <c r="B130" s="243" t="s">
        <v>871</v>
      </c>
      <c r="C130" s="228"/>
      <c r="D130" s="339">
        <v>0</v>
      </c>
      <c r="E130" s="338">
        <v>0</v>
      </c>
      <c r="F130" s="338">
        <v>0</v>
      </c>
      <c r="G130" s="338">
        <v>1575</v>
      </c>
      <c r="H130" s="340">
        <v>1884.6</v>
      </c>
      <c r="I130" s="204">
        <v>2450</v>
      </c>
      <c r="J130" s="362">
        <v>138.75</v>
      </c>
      <c r="K130" s="226">
        <v>2450</v>
      </c>
      <c r="L130" s="226">
        <v>2450</v>
      </c>
      <c r="M130" s="397">
        <v>435</v>
      </c>
      <c r="N130" s="235">
        <v>2450</v>
      </c>
      <c r="O130" s="227">
        <f t="shared" si="29"/>
        <v>2450</v>
      </c>
      <c r="P130" s="431">
        <v>120</v>
      </c>
      <c r="R130" s="63"/>
      <c r="T130" s="137"/>
    </row>
    <row r="131" spans="1:20" ht="27.75" customHeight="1" x14ac:dyDescent="0.25">
      <c r="A131" s="94" t="s">
        <v>131</v>
      </c>
      <c r="B131" s="11" t="s">
        <v>132</v>
      </c>
      <c r="D131" s="339">
        <v>0</v>
      </c>
      <c r="E131" s="338">
        <v>93.6</v>
      </c>
      <c r="F131" s="338">
        <v>0</v>
      </c>
      <c r="G131" s="338">
        <v>0</v>
      </c>
      <c r="H131" s="340">
        <v>0</v>
      </c>
      <c r="I131" s="204">
        <v>0</v>
      </c>
      <c r="J131" s="362">
        <v>0</v>
      </c>
      <c r="K131" s="226"/>
      <c r="L131" s="226">
        <v>0</v>
      </c>
      <c r="M131" s="397">
        <v>0</v>
      </c>
      <c r="N131" s="235"/>
      <c r="O131" s="227">
        <f t="shared" si="29"/>
        <v>0</v>
      </c>
      <c r="P131" s="431">
        <v>0</v>
      </c>
      <c r="T131" s="137"/>
    </row>
    <row r="132" spans="1:20" ht="27.75" customHeight="1" x14ac:dyDescent="0.25">
      <c r="A132" s="94" t="s">
        <v>133</v>
      </c>
      <c r="B132" s="11" t="s">
        <v>134</v>
      </c>
      <c r="D132" s="339">
        <v>0</v>
      </c>
      <c r="E132" s="338">
        <v>90</v>
      </c>
      <c r="F132" s="338">
        <v>0</v>
      </c>
      <c r="G132" s="338">
        <v>0</v>
      </c>
      <c r="H132" s="340">
        <v>66</v>
      </c>
      <c r="I132" s="204">
        <v>50</v>
      </c>
      <c r="J132" s="362">
        <v>0</v>
      </c>
      <c r="K132" s="226">
        <v>50</v>
      </c>
      <c r="L132" s="226">
        <v>50</v>
      </c>
      <c r="M132" s="397">
        <v>0</v>
      </c>
      <c r="N132" s="235">
        <v>50</v>
      </c>
      <c r="O132" s="227">
        <f t="shared" si="29"/>
        <v>50</v>
      </c>
      <c r="P132" s="431">
        <v>0</v>
      </c>
      <c r="T132" s="137"/>
    </row>
    <row r="133" spans="1:20" ht="27.75" customHeight="1" x14ac:dyDescent="0.25">
      <c r="A133" s="94" t="s">
        <v>135</v>
      </c>
      <c r="B133" s="11" t="s">
        <v>136</v>
      </c>
      <c r="D133" s="339">
        <v>0</v>
      </c>
      <c r="E133" s="338">
        <v>0</v>
      </c>
      <c r="F133" s="338">
        <v>0</v>
      </c>
      <c r="G133" s="338">
        <v>0</v>
      </c>
      <c r="H133" s="340">
        <v>0</v>
      </c>
      <c r="I133" s="204">
        <v>50</v>
      </c>
      <c r="J133" s="362">
        <v>0</v>
      </c>
      <c r="K133" s="226">
        <v>50</v>
      </c>
      <c r="L133" s="226">
        <v>50</v>
      </c>
      <c r="M133" s="397">
        <v>0</v>
      </c>
      <c r="N133" s="235">
        <v>50</v>
      </c>
      <c r="O133" s="227">
        <f t="shared" si="29"/>
        <v>50</v>
      </c>
      <c r="P133" s="431">
        <v>0</v>
      </c>
      <c r="T133" s="137"/>
    </row>
    <row r="134" spans="1:20" ht="24" customHeight="1" x14ac:dyDescent="0.25">
      <c r="A134" s="94">
        <v>4192</v>
      </c>
      <c r="B134" s="104" t="s">
        <v>653</v>
      </c>
      <c r="C134" s="105"/>
      <c r="D134" s="106">
        <f t="shared" ref="D134:P134" si="30">SUM(D$127:D$133)</f>
        <v>637.16999999999996</v>
      </c>
      <c r="E134" s="107">
        <f t="shared" si="30"/>
        <v>344.6</v>
      </c>
      <c r="F134" s="107">
        <f t="shared" si="30"/>
        <v>200.26</v>
      </c>
      <c r="G134" s="107">
        <f t="shared" si="30"/>
        <v>1958.96</v>
      </c>
      <c r="H134" s="188">
        <f t="shared" si="30"/>
        <v>2521.52</v>
      </c>
      <c r="I134" s="187">
        <f t="shared" si="30"/>
        <v>3460</v>
      </c>
      <c r="J134" s="188">
        <f t="shared" si="30"/>
        <v>138.75</v>
      </c>
      <c r="K134" s="189">
        <f t="shared" si="30"/>
        <v>3460</v>
      </c>
      <c r="L134" s="187">
        <f t="shared" si="30"/>
        <v>3460</v>
      </c>
      <c r="M134" s="382">
        <f t="shared" si="30"/>
        <v>1384.24</v>
      </c>
      <c r="N134" s="189">
        <f t="shared" si="30"/>
        <v>3500</v>
      </c>
      <c r="O134" s="187">
        <f t="shared" si="30"/>
        <v>3500</v>
      </c>
      <c r="P134" s="188">
        <f t="shared" si="30"/>
        <v>449.79</v>
      </c>
      <c r="T134" s="137"/>
    </row>
    <row r="135" spans="1:20" ht="24" customHeight="1" x14ac:dyDescent="0.25">
      <c r="D135" s="339"/>
      <c r="E135" s="338"/>
      <c r="H135" s="264"/>
      <c r="I135" s="182"/>
      <c r="J135" s="184"/>
      <c r="K135" s="183"/>
      <c r="N135" s="183"/>
      <c r="P135" s="264"/>
      <c r="T135" s="137"/>
    </row>
    <row r="136" spans="1:20" s="258" customFormat="1" ht="24" customHeight="1" x14ac:dyDescent="0.25">
      <c r="A136" s="344" t="s">
        <v>943</v>
      </c>
      <c r="B136" s="258" t="s">
        <v>926</v>
      </c>
      <c r="C136" s="228"/>
      <c r="D136" s="339"/>
      <c r="E136" s="338"/>
      <c r="F136" s="338"/>
      <c r="G136" s="338"/>
      <c r="H136" s="264">
        <v>0</v>
      </c>
      <c r="I136" s="180">
        <v>8200</v>
      </c>
      <c r="J136" s="179">
        <v>3945.96</v>
      </c>
      <c r="K136" s="226">
        <v>8200</v>
      </c>
      <c r="L136" s="226">
        <v>8200</v>
      </c>
      <c r="M136" s="397">
        <v>5614.79</v>
      </c>
      <c r="N136" s="235">
        <v>6060</v>
      </c>
      <c r="O136" s="227">
        <f t="shared" ref="O136:O200" si="31">N136</f>
        <v>6060</v>
      </c>
      <c r="P136" s="431">
        <v>2071.88</v>
      </c>
      <c r="R136" s="63"/>
      <c r="T136" s="137"/>
    </row>
    <row r="137" spans="1:20" ht="24" customHeight="1" x14ac:dyDescent="0.25">
      <c r="A137" s="94" t="s">
        <v>137</v>
      </c>
      <c r="B137" s="11" t="s">
        <v>138</v>
      </c>
      <c r="D137" s="339">
        <v>114.28</v>
      </c>
      <c r="E137" s="338">
        <v>0</v>
      </c>
      <c r="F137" s="338">
        <v>977.5</v>
      </c>
      <c r="G137" s="338">
        <v>1634.3</v>
      </c>
      <c r="H137" s="340">
        <v>1904.85</v>
      </c>
      <c r="I137" s="204">
        <v>8275</v>
      </c>
      <c r="J137" s="362">
        <v>1341.75</v>
      </c>
      <c r="K137" s="226">
        <v>8275</v>
      </c>
      <c r="L137" s="226">
        <v>8275</v>
      </c>
      <c r="M137" s="397">
        <v>1355.75</v>
      </c>
      <c r="N137" s="235">
        <v>1455</v>
      </c>
      <c r="O137" s="227">
        <f t="shared" si="31"/>
        <v>1455</v>
      </c>
      <c r="P137" s="431">
        <v>1611.75</v>
      </c>
      <c r="T137" s="137"/>
    </row>
    <row r="138" spans="1:20" ht="24" customHeight="1" x14ac:dyDescent="0.25">
      <c r="A138" s="94" t="s">
        <v>139</v>
      </c>
      <c r="B138" s="11" t="s">
        <v>140</v>
      </c>
      <c r="D138" s="339">
        <v>0</v>
      </c>
      <c r="E138" s="338">
        <v>0</v>
      </c>
      <c r="F138" s="338">
        <v>0</v>
      </c>
      <c r="G138" s="338">
        <v>0</v>
      </c>
      <c r="H138" s="340">
        <v>0</v>
      </c>
      <c r="I138" s="204">
        <v>0</v>
      </c>
      <c r="J138" s="362">
        <v>0</v>
      </c>
      <c r="K138" s="226"/>
      <c r="L138" s="226">
        <v>0</v>
      </c>
      <c r="M138" s="397">
        <v>0</v>
      </c>
      <c r="N138" s="235"/>
      <c r="O138" s="227">
        <f t="shared" si="31"/>
        <v>0</v>
      </c>
      <c r="P138" s="431">
        <v>0</v>
      </c>
      <c r="T138" s="137"/>
    </row>
    <row r="139" spans="1:20" ht="24" customHeight="1" x14ac:dyDescent="0.25">
      <c r="A139" s="94" t="s">
        <v>141</v>
      </c>
      <c r="B139" s="11" t="s">
        <v>142</v>
      </c>
      <c r="D139" s="339">
        <v>0</v>
      </c>
      <c r="E139" s="338">
        <v>0</v>
      </c>
      <c r="F139" s="338">
        <v>0</v>
      </c>
      <c r="G139" s="338">
        <v>0</v>
      </c>
      <c r="H139" s="340">
        <v>0</v>
      </c>
      <c r="I139" s="204">
        <v>0</v>
      </c>
      <c r="J139" s="362">
        <v>0</v>
      </c>
      <c r="K139" s="226"/>
      <c r="L139" s="226">
        <v>0</v>
      </c>
      <c r="M139" s="397">
        <v>0</v>
      </c>
      <c r="N139" s="235"/>
      <c r="O139" s="227">
        <f t="shared" si="31"/>
        <v>0</v>
      </c>
      <c r="P139" s="431">
        <v>0</v>
      </c>
      <c r="T139" s="137"/>
    </row>
    <row r="140" spans="1:20" ht="24" customHeight="1" x14ac:dyDescent="0.25">
      <c r="A140" s="94" t="s">
        <v>143</v>
      </c>
      <c r="B140" s="11" t="s">
        <v>144</v>
      </c>
      <c r="D140" s="339">
        <v>8</v>
      </c>
      <c r="E140" s="338">
        <v>8</v>
      </c>
      <c r="F140" s="338">
        <v>9</v>
      </c>
      <c r="G140" s="338">
        <v>10</v>
      </c>
      <c r="H140" s="340">
        <v>11</v>
      </c>
      <c r="I140" s="204">
        <v>13</v>
      </c>
      <c r="J140" s="362">
        <v>11</v>
      </c>
      <c r="K140" s="226">
        <v>13</v>
      </c>
      <c r="L140" s="226">
        <v>13</v>
      </c>
      <c r="M140" s="397">
        <v>9</v>
      </c>
      <c r="N140" s="235">
        <v>15</v>
      </c>
      <c r="O140" s="227">
        <f t="shared" si="31"/>
        <v>15</v>
      </c>
      <c r="P140" s="431">
        <v>4</v>
      </c>
      <c r="T140" s="137"/>
    </row>
    <row r="141" spans="1:20" ht="24" customHeight="1" x14ac:dyDescent="0.25">
      <c r="A141" s="94" t="s">
        <v>145</v>
      </c>
      <c r="B141" s="11" t="s">
        <v>146</v>
      </c>
      <c r="D141" s="339">
        <v>0</v>
      </c>
      <c r="E141" s="338">
        <v>0</v>
      </c>
      <c r="F141" s="338">
        <v>0</v>
      </c>
      <c r="G141" s="338">
        <v>0</v>
      </c>
      <c r="H141" s="340">
        <v>0</v>
      </c>
      <c r="I141" s="204">
        <v>0</v>
      </c>
      <c r="J141" s="362">
        <v>0</v>
      </c>
      <c r="K141" s="226"/>
      <c r="L141" s="226">
        <v>0</v>
      </c>
      <c r="M141" s="397">
        <v>0</v>
      </c>
      <c r="N141" s="235"/>
      <c r="O141" s="227">
        <f t="shared" si="31"/>
        <v>0</v>
      </c>
      <c r="P141" s="431">
        <v>0</v>
      </c>
      <c r="T141" s="137"/>
    </row>
    <row r="142" spans="1:20" ht="24" customHeight="1" x14ac:dyDescent="0.25">
      <c r="A142" s="94" t="s">
        <v>147</v>
      </c>
      <c r="B142" s="11" t="s">
        <v>148</v>
      </c>
      <c r="D142" s="339">
        <v>570</v>
      </c>
      <c r="E142" s="338">
        <v>0</v>
      </c>
      <c r="F142" s="338">
        <v>2500</v>
      </c>
      <c r="G142" s="338">
        <v>3920</v>
      </c>
      <c r="H142" s="340">
        <v>3415.99</v>
      </c>
      <c r="I142" s="204">
        <v>2500</v>
      </c>
      <c r="J142" s="362">
        <v>6030</v>
      </c>
      <c r="K142" s="226">
        <v>2500</v>
      </c>
      <c r="L142" s="226">
        <v>2500</v>
      </c>
      <c r="M142" s="397">
        <v>4090</v>
      </c>
      <c r="N142" s="235">
        <v>2500</v>
      </c>
      <c r="O142" s="227">
        <f t="shared" si="31"/>
        <v>2500</v>
      </c>
      <c r="P142" s="431">
        <v>0</v>
      </c>
      <c r="T142" s="137"/>
    </row>
    <row r="143" spans="1:20" ht="24" customHeight="1" x14ac:dyDescent="0.25">
      <c r="A143" s="94" t="s">
        <v>149</v>
      </c>
      <c r="B143" s="11" t="s">
        <v>150</v>
      </c>
      <c r="D143" s="339">
        <v>0</v>
      </c>
      <c r="E143" s="338">
        <v>0</v>
      </c>
      <c r="F143" s="338">
        <v>0</v>
      </c>
      <c r="G143" s="338">
        <v>0</v>
      </c>
      <c r="H143" s="340">
        <v>0</v>
      </c>
      <c r="I143" s="204">
        <v>1500</v>
      </c>
      <c r="J143" s="362">
        <v>261.89</v>
      </c>
      <c r="K143" s="226">
        <v>1500</v>
      </c>
      <c r="L143" s="226">
        <v>1500</v>
      </c>
      <c r="M143" s="397">
        <v>173.08</v>
      </c>
      <c r="N143" s="235">
        <v>1500</v>
      </c>
      <c r="O143" s="227">
        <f t="shared" si="31"/>
        <v>1500</v>
      </c>
      <c r="P143" s="431">
        <v>1108.45</v>
      </c>
      <c r="T143" s="137"/>
    </row>
    <row r="144" spans="1:20" ht="24" customHeight="1" x14ac:dyDescent="0.25">
      <c r="A144" s="94" t="s">
        <v>151</v>
      </c>
      <c r="B144" s="11" t="s">
        <v>152</v>
      </c>
      <c r="D144" s="339">
        <v>0</v>
      </c>
      <c r="E144" s="338">
        <v>0</v>
      </c>
      <c r="F144" s="338">
        <v>0</v>
      </c>
      <c r="G144" s="338">
        <v>0</v>
      </c>
      <c r="H144" s="340">
        <v>79.540000000000006</v>
      </c>
      <c r="I144" s="204">
        <v>0</v>
      </c>
      <c r="J144" s="362">
        <v>0</v>
      </c>
      <c r="K144" s="226"/>
      <c r="L144" s="226">
        <v>0</v>
      </c>
      <c r="M144" s="397">
        <v>88</v>
      </c>
      <c r="N144" s="235"/>
      <c r="O144" s="227">
        <f t="shared" si="31"/>
        <v>0</v>
      </c>
      <c r="P144" s="431">
        <v>0</v>
      </c>
      <c r="T144" s="137"/>
    </row>
    <row r="145" spans="1:20" ht="24" customHeight="1" x14ac:dyDescent="0.25">
      <c r="A145" s="94" t="s">
        <v>153</v>
      </c>
      <c r="B145" s="11" t="s">
        <v>154</v>
      </c>
      <c r="D145" s="339">
        <v>0</v>
      </c>
      <c r="E145" s="338">
        <v>0</v>
      </c>
      <c r="F145" s="338">
        <v>1106.6500000000001</v>
      </c>
      <c r="G145" s="338">
        <v>0</v>
      </c>
      <c r="H145" s="340">
        <v>0</v>
      </c>
      <c r="I145" s="204">
        <v>0</v>
      </c>
      <c r="J145" s="362">
        <v>467.71</v>
      </c>
      <c r="K145" s="226"/>
      <c r="L145" s="226">
        <v>0</v>
      </c>
      <c r="M145" s="397">
        <v>1013.08</v>
      </c>
      <c r="N145" s="235"/>
      <c r="O145" s="227">
        <f t="shared" si="31"/>
        <v>0</v>
      </c>
      <c r="P145" s="431">
        <v>0</v>
      </c>
      <c r="T145" s="137"/>
    </row>
    <row r="146" spans="1:20" s="258" customFormat="1" ht="24" customHeight="1" x14ac:dyDescent="0.25">
      <c r="A146" s="344" t="s">
        <v>1112</v>
      </c>
      <c r="B146" s="258" t="s">
        <v>1113</v>
      </c>
      <c r="C146" s="228"/>
      <c r="D146" s="339"/>
      <c r="E146" s="338"/>
      <c r="F146" s="338"/>
      <c r="G146" s="338"/>
      <c r="H146" s="340"/>
      <c r="I146" s="204"/>
      <c r="J146" s="362"/>
      <c r="K146" s="226"/>
      <c r="L146" s="226"/>
      <c r="M146" s="397"/>
      <c r="N146" s="235"/>
      <c r="O146" s="227">
        <f t="shared" si="31"/>
        <v>0</v>
      </c>
      <c r="P146" s="431">
        <v>118.55</v>
      </c>
      <c r="R146" s="63"/>
      <c r="T146" s="137"/>
    </row>
    <row r="147" spans="1:20" s="258" customFormat="1" ht="24" customHeight="1" x14ac:dyDescent="0.25">
      <c r="A147" s="344" t="s">
        <v>951</v>
      </c>
      <c r="B147" s="258" t="s">
        <v>952</v>
      </c>
      <c r="C147" s="228"/>
      <c r="D147" s="339"/>
      <c r="E147" s="338"/>
      <c r="F147" s="338"/>
      <c r="G147" s="338"/>
      <c r="H147" s="340">
        <v>3600</v>
      </c>
      <c r="I147" s="204">
        <v>0</v>
      </c>
      <c r="J147" s="362">
        <v>0</v>
      </c>
      <c r="K147" s="226"/>
      <c r="L147" s="226">
        <v>0</v>
      </c>
      <c r="M147" s="397">
        <v>0</v>
      </c>
      <c r="N147" s="235"/>
      <c r="O147" s="227">
        <f t="shared" si="31"/>
        <v>0</v>
      </c>
      <c r="P147" s="431">
        <v>0</v>
      </c>
      <c r="R147" s="63"/>
      <c r="T147" s="137"/>
    </row>
    <row r="148" spans="1:20" s="258" customFormat="1" ht="24" customHeight="1" x14ac:dyDescent="0.25">
      <c r="A148" s="344" t="s">
        <v>155</v>
      </c>
      <c r="B148" s="258" t="s">
        <v>156</v>
      </c>
      <c r="C148" s="228"/>
      <c r="D148" s="339">
        <v>0</v>
      </c>
      <c r="E148" s="338">
        <v>0</v>
      </c>
      <c r="F148" s="338">
        <v>0</v>
      </c>
      <c r="G148" s="338">
        <v>0</v>
      </c>
      <c r="H148" s="340">
        <v>0</v>
      </c>
      <c r="I148" s="204">
        <v>0</v>
      </c>
      <c r="J148" s="362">
        <v>0</v>
      </c>
      <c r="K148" s="226"/>
      <c r="L148" s="226">
        <v>0</v>
      </c>
      <c r="M148" s="397">
        <v>0</v>
      </c>
      <c r="N148" s="235"/>
      <c r="O148" s="227">
        <f t="shared" si="31"/>
        <v>0</v>
      </c>
      <c r="P148" s="431">
        <v>0</v>
      </c>
      <c r="R148" s="63"/>
      <c r="T148" s="137"/>
    </row>
    <row r="149" spans="1:20" ht="24" customHeight="1" x14ac:dyDescent="0.25">
      <c r="A149" s="94" t="s">
        <v>953</v>
      </c>
      <c r="B149" s="11" t="s">
        <v>301</v>
      </c>
      <c r="D149" s="339"/>
      <c r="E149" s="338"/>
      <c r="H149" s="340"/>
      <c r="I149" s="204">
        <v>0</v>
      </c>
      <c r="J149" s="362"/>
      <c r="K149" s="226"/>
      <c r="L149" s="226">
        <v>0</v>
      </c>
      <c r="M149" s="397">
        <v>0</v>
      </c>
      <c r="N149" s="235"/>
      <c r="O149" s="227">
        <f t="shared" si="31"/>
        <v>0</v>
      </c>
      <c r="P149" s="431">
        <v>0</v>
      </c>
      <c r="T149" s="137"/>
    </row>
    <row r="150" spans="1:20" s="3" customFormat="1" ht="16.5" customHeight="1" x14ac:dyDescent="0.25">
      <c r="A150" s="140" t="s">
        <v>625</v>
      </c>
      <c r="B150" s="3" t="s">
        <v>626</v>
      </c>
      <c r="D150" s="29">
        <f t="shared" ref="D150:E150" si="32">SUM(D137:D149)</f>
        <v>692.28</v>
      </c>
      <c r="E150" s="30">
        <f t="shared" si="32"/>
        <v>8</v>
      </c>
      <c r="F150" s="30">
        <f t="shared" ref="F150:G150" si="33">SUM(F137:F149)</f>
        <v>4593.1499999999996</v>
      </c>
      <c r="G150" s="30">
        <f t="shared" si="33"/>
        <v>5564.3</v>
      </c>
      <c r="H150" s="176">
        <f t="shared" ref="H150:P150" si="34">SUM(H136:H149)</f>
        <v>9011.380000000001</v>
      </c>
      <c r="I150" s="177">
        <f t="shared" si="34"/>
        <v>20488</v>
      </c>
      <c r="J150" s="176">
        <f t="shared" si="34"/>
        <v>12058.309999999998</v>
      </c>
      <c r="K150" s="175">
        <f t="shared" ref="K150:M150" si="35">SUM(K136:K149)</f>
        <v>20488</v>
      </c>
      <c r="L150" s="177">
        <f t="shared" si="35"/>
        <v>20488</v>
      </c>
      <c r="M150" s="419">
        <f t="shared" si="35"/>
        <v>12343.7</v>
      </c>
      <c r="N150" s="175">
        <f t="shared" si="34"/>
        <v>11530</v>
      </c>
      <c r="O150" s="177">
        <f t="shared" si="34"/>
        <v>11530</v>
      </c>
      <c r="P150" s="176">
        <f t="shared" si="34"/>
        <v>4914.63</v>
      </c>
      <c r="R150" s="238"/>
      <c r="T150" s="137"/>
    </row>
    <row r="151" spans="1:20" ht="24" customHeight="1" x14ac:dyDescent="0.25">
      <c r="A151" s="94" t="s">
        <v>157</v>
      </c>
      <c r="B151" s="11" t="s">
        <v>158</v>
      </c>
      <c r="D151" s="339">
        <v>8012.19</v>
      </c>
      <c r="E151" s="338">
        <v>7374.72</v>
      </c>
      <c r="F151" s="338">
        <v>8344.4699999999993</v>
      </c>
      <c r="G151" s="338">
        <v>9920.0400000000009</v>
      </c>
      <c r="H151" s="340">
        <v>11405.19</v>
      </c>
      <c r="I151" s="330">
        <v>1900</v>
      </c>
      <c r="J151" s="274">
        <v>7717.29</v>
      </c>
      <c r="K151" s="226">
        <v>2884</v>
      </c>
      <c r="L151" s="226">
        <v>2884</v>
      </c>
      <c r="M151" s="397">
        <v>5587.64</v>
      </c>
      <c r="N151" s="235">
        <v>6402</v>
      </c>
      <c r="O151" s="227">
        <f t="shared" si="31"/>
        <v>6402</v>
      </c>
      <c r="P151" s="431">
        <v>3655.02</v>
      </c>
      <c r="T151" s="137"/>
    </row>
    <row r="152" spans="1:20" ht="27.75" customHeight="1" x14ac:dyDescent="0.25">
      <c r="A152" s="94" t="s">
        <v>159</v>
      </c>
      <c r="B152" s="11" t="s">
        <v>160</v>
      </c>
      <c r="D152" s="339">
        <v>0</v>
      </c>
      <c r="E152" s="338">
        <v>0</v>
      </c>
      <c r="F152" s="338">
        <v>0</v>
      </c>
      <c r="G152" s="338">
        <v>0</v>
      </c>
      <c r="H152" s="340">
        <v>0</v>
      </c>
      <c r="I152" s="330">
        <v>0</v>
      </c>
      <c r="J152" s="274">
        <v>0</v>
      </c>
      <c r="K152" s="226"/>
      <c r="L152" s="226">
        <v>0</v>
      </c>
      <c r="M152" s="397">
        <v>0</v>
      </c>
      <c r="N152" s="235"/>
      <c r="O152" s="227">
        <f t="shared" si="31"/>
        <v>0</v>
      </c>
      <c r="P152" s="431">
        <v>0</v>
      </c>
      <c r="T152" s="137"/>
    </row>
    <row r="153" spans="1:20" ht="27.75" customHeight="1" x14ac:dyDescent="0.25">
      <c r="A153" s="94" t="s">
        <v>161</v>
      </c>
      <c r="B153" s="11" t="s">
        <v>162</v>
      </c>
      <c r="D153" s="339">
        <v>3419.12</v>
      </c>
      <c r="E153" s="338">
        <v>3312.85</v>
      </c>
      <c r="F153" s="338">
        <v>3683.5</v>
      </c>
      <c r="G153" s="338">
        <v>3969.58</v>
      </c>
      <c r="H153" s="340">
        <v>4165.99</v>
      </c>
      <c r="I153" s="330">
        <v>4200</v>
      </c>
      <c r="J153" s="274">
        <v>3164.92</v>
      </c>
      <c r="K153" s="226">
        <v>4200</v>
      </c>
      <c r="L153" s="226">
        <v>4200</v>
      </c>
      <c r="M153" s="397">
        <v>3129.58</v>
      </c>
      <c r="N153" s="235">
        <v>4435</v>
      </c>
      <c r="O153" s="227">
        <f t="shared" si="31"/>
        <v>4435</v>
      </c>
      <c r="P153" s="431">
        <v>1475.03</v>
      </c>
      <c r="T153" s="137"/>
    </row>
    <row r="154" spans="1:20" ht="27.75" customHeight="1" x14ac:dyDescent="0.25">
      <c r="A154" s="94" t="s">
        <v>163</v>
      </c>
      <c r="B154" s="11" t="s">
        <v>164</v>
      </c>
      <c r="D154" s="339">
        <v>4119.8999999999996</v>
      </c>
      <c r="E154" s="338">
        <v>3391.65</v>
      </c>
      <c r="F154" s="338">
        <v>3540.68</v>
      </c>
      <c r="G154" s="338">
        <v>5246.39</v>
      </c>
      <c r="H154" s="340">
        <v>4351.8</v>
      </c>
      <c r="I154" s="330">
        <v>6000</v>
      </c>
      <c r="J154" s="274">
        <v>3681.57</v>
      </c>
      <c r="K154" s="226">
        <v>6000</v>
      </c>
      <c r="L154" s="226">
        <v>6000</v>
      </c>
      <c r="M154" s="397">
        <v>3752.47</v>
      </c>
      <c r="N154" s="235">
        <v>6300</v>
      </c>
      <c r="O154" s="227">
        <f t="shared" si="31"/>
        <v>6300</v>
      </c>
      <c r="P154" s="431">
        <v>5152.0200000000004</v>
      </c>
      <c r="T154" s="137"/>
    </row>
    <row r="155" spans="1:20" ht="27.75" customHeight="1" x14ac:dyDescent="0.25">
      <c r="A155" s="94" t="s">
        <v>165</v>
      </c>
      <c r="B155" s="11" t="s">
        <v>166</v>
      </c>
      <c r="D155" s="339">
        <v>0</v>
      </c>
      <c r="E155" s="338">
        <v>0</v>
      </c>
      <c r="F155" s="338">
        <v>0</v>
      </c>
      <c r="G155" s="338">
        <v>0</v>
      </c>
      <c r="H155" s="340">
        <v>0</v>
      </c>
      <c r="I155" s="330">
        <v>0</v>
      </c>
      <c r="J155" s="274">
        <v>0</v>
      </c>
      <c r="K155" s="226"/>
      <c r="L155" s="226">
        <v>0</v>
      </c>
      <c r="M155" s="397">
        <v>0</v>
      </c>
      <c r="N155" s="235"/>
      <c r="O155" s="227">
        <f t="shared" si="31"/>
        <v>0</v>
      </c>
      <c r="P155" s="431">
        <v>0</v>
      </c>
      <c r="T155" s="137"/>
    </row>
    <row r="156" spans="1:20" ht="27.75" customHeight="1" x14ac:dyDescent="0.25">
      <c r="A156" s="94" t="s">
        <v>167</v>
      </c>
      <c r="B156" s="11" t="s">
        <v>168</v>
      </c>
      <c r="D156" s="339">
        <v>6347.27</v>
      </c>
      <c r="E156" s="338">
        <v>5695.75</v>
      </c>
      <c r="F156" s="338">
        <v>3932.06</v>
      </c>
      <c r="G156" s="338">
        <v>2016.78</v>
      </c>
      <c r="H156" s="340">
        <v>2835.11</v>
      </c>
      <c r="I156" s="330">
        <v>8500</v>
      </c>
      <c r="J156" s="274">
        <v>6666.22</v>
      </c>
      <c r="K156" s="226">
        <v>8500</v>
      </c>
      <c r="L156" s="226">
        <v>8500</v>
      </c>
      <c r="M156" s="397">
        <v>24673.65</v>
      </c>
      <c r="N156" s="235">
        <v>10300</v>
      </c>
      <c r="O156" s="227">
        <f t="shared" si="31"/>
        <v>10300</v>
      </c>
      <c r="P156" s="431">
        <v>1368.45</v>
      </c>
      <c r="T156" s="137"/>
    </row>
    <row r="157" spans="1:20" s="160" customFormat="1" ht="17.25" customHeight="1" x14ac:dyDescent="0.25">
      <c r="A157" s="163"/>
      <c r="C157" s="366" t="s">
        <v>1073</v>
      </c>
      <c r="D157" s="339"/>
      <c r="E157" s="338"/>
      <c r="F157" s="338"/>
      <c r="G157" s="338"/>
      <c r="H157" s="340"/>
      <c r="I157" s="330"/>
      <c r="J157" s="274"/>
      <c r="K157" s="331"/>
      <c r="L157" s="330"/>
      <c r="M157" s="338"/>
      <c r="N157" s="331"/>
      <c r="O157" s="330"/>
      <c r="P157" s="340"/>
      <c r="R157" s="63"/>
      <c r="T157" s="137"/>
    </row>
    <row r="158" spans="1:20" ht="27.75" customHeight="1" x14ac:dyDescent="0.25">
      <c r="A158" s="94" t="s">
        <v>169</v>
      </c>
      <c r="B158" s="11" t="s">
        <v>170</v>
      </c>
      <c r="D158" s="339">
        <v>848.11</v>
      </c>
      <c r="E158" s="338">
        <v>542.19000000000005</v>
      </c>
      <c r="F158" s="338">
        <v>788.45</v>
      </c>
      <c r="G158" s="338">
        <v>961.81</v>
      </c>
      <c r="H158" s="340">
        <v>1046.48</v>
      </c>
      <c r="I158" s="330">
        <v>1000</v>
      </c>
      <c r="J158" s="274">
        <v>624.75</v>
      </c>
      <c r="K158" s="226">
        <v>1000</v>
      </c>
      <c r="L158" s="226">
        <v>1000</v>
      </c>
      <c r="M158" s="397">
        <v>1267.99</v>
      </c>
      <c r="N158" s="235">
        <v>1050</v>
      </c>
      <c r="O158" s="227">
        <f t="shared" si="31"/>
        <v>1050</v>
      </c>
      <c r="P158" s="431">
        <v>0</v>
      </c>
      <c r="T158" s="137"/>
    </row>
    <row r="159" spans="1:20" ht="27.75" customHeight="1" x14ac:dyDescent="0.25">
      <c r="A159" s="94" t="s">
        <v>171</v>
      </c>
      <c r="B159" s="11" t="s">
        <v>172</v>
      </c>
      <c r="D159" s="339">
        <v>480.87</v>
      </c>
      <c r="E159" s="338">
        <v>720.51</v>
      </c>
      <c r="F159" s="338">
        <v>701.73</v>
      </c>
      <c r="G159" s="338">
        <v>389.2</v>
      </c>
      <c r="H159" s="340">
        <v>340.65</v>
      </c>
      <c r="I159" s="330">
        <v>1000</v>
      </c>
      <c r="J159" s="274">
        <v>624.73</v>
      </c>
      <c r="K159" s="226">
        <v>1000</v>
      </c>
      <c r="L159" s="226">
        <v>1000</v>
      </c>
      <c r="M159" s="397">
        <v>404.92</v>
      </c>
      <c r="N159" s="235">
        <v>1000</v>
      </c>
      <c r="O159" s="227">
        <f t="shared" si="31"/>
        <v>1000</v>
      </c>
      <c r="P159" s="431">
        <v>189.87</v>
      </c>
      <c r="T159" s="137"/>
    </row>
    <row r="160" spans="1:20" ht="27.75" customHeight="1" x14ac:dyDescent="0.25">
      <c r="A160" s="94" t="s">
        <v>173</v>
      </c>
      <c r="B160" s="11" t="s">
        <v>174</v>
      </c>
      <c r="D160" s="339">
        <v>3619.91</v>
      </c>
      <c r="E160" s="338">
        <v>1877.52</v>
      </c>
      <c r="F160" s="338">
        <v>3567.48</v>
      </c>
      <c r="G160" s="338">
        <v>17918.740000000002</v>
      </c>
      <c r="H160" s="340">
        <v>1608.02</v>
      </c>
      <c r="I160" s="330">
        <v>4000</v>
      </c>
      <c r="J160" s="274">
        <v>2072.54</v>
      </c>
      <c r="K160" s="226">
        <v>4000</v>
      </c>
      <c r="L160" s="226">
        <v>4000</v>
      </c>
      <c r="M160" s="397">
        <v>3511.08</v>
      </c>
      <c r="N160" s="235">
        <v>4000</v>
      </c>
      <c r="O160" s="227">
        <f t="shared" si="31"/>
        <v>4000</v>
      </c>
      <c r="P160" s="431">
        <v>1794.35</v>
      </c>
      <c r="T160" s="137"/>
    </row>
    <row r="161" spans="1:20" ht="27.75" customHeight="1" x14ac:dyDescent="0.25">
      <c r="A161" s="94" t="s">
        <v>175</v>
      </c>
      <c r="B161" s="11" t="s">
        <v>176</v>
      </c>
      <c r="D161" s="339">
        <v>182.84</v>
      </c>
      <c r="E161" s="338">
        <v>0</v>
      </c>
      <c r="F161" s="338">
        <v>2258.5</v>
      </c>
      <c r="G161" s="338">
        <v>78.89</v>
      </c>
      <c r="H161" s="340">
        <v>0</v>
      </c>
      <c r="I161" s="330">
        <v>500</v>
      </c>
      <c r="J161" s="274">
        <v>1061.02</v>
      </c>
      <c r="K161" s="226">
        <v>500</v>
      </c>
      <c r="L161" s="226">
        <v>500</v>
      </c>
      <c r="M161" s="397">
        <v>0</v>
      </c>
      <c r="N161" s="235">
        <v>500</v>
      </c>
      <c r="O161" s="227">
        <f t="shared" si="31"/>
        <v>500</v>
      </c>
      <c r="P161" s="431">
        <v>0</v>
      </c>
      <c r="T161" s="137"/>
    </row>
    <row r="162" spans="1:20" ht="27.75" customHeight="1" x14ac:dyDescent="0.25">
      <c r="A162" s="94" t="s">
        <v>177</v>
      </c>
      <c r="B162" s="11" t="s">
        <v>178</v>
      </c>
      <c r="D162" s="339">
        <v>89.9</v>
      </c>
      <c r="E162" s="338">
        <v>0</v>
      </c>
      <c r="F162" s="338">
        <v>0</v>
      </c>
      <c r="G162" s="338">
        <v>0</v>
      </c>
      <c r="H162" s="340">
        <v>0</v>
      </c>
      <c r="I162" s="330">
        <v>250</v>
      </c>
      <c r="J162" s="274">
        <v>58.89</v>
      </c>
      <c r="K162" s="226">
        <v>250</v>
      </c>
      <c r="L162" s="226">
        <v>250</v>
      </c>
      <c r="M162" s="397">
        <v>0</v>
      </c>
      <c r="N162" s="235">
        <v>250</v>
      </c>
      <c r="O162" s="227">
        <f t="shared" si="31"/>
        <v>250</v>
      </c>
      <c r="P162" s="431">
        <v>0</v>
      </c>
      <c r="T162" s="137"/>
    </row>
    <row r="163" spans="1:20" s="3" customFormat="1" ht="16.5" customHeight="1" x14ac:dyDescent="0.25">
      <c r="A163" s="140" t="s">
        <v>627</v>
      </c>
      <c r="B163" s="3" t="s">
        <v>628</v>
      </c>
      <c r="D163" s="29">
        <f t="shared" ref="D163:E163" si="36">SUM(D151:D162)</f>
        <v>27120.11</v>
      </c>
      <c r="E163" s="30">
        <f t="shared" si="36"/>
        <v>22915.19</v>
      </c>
      <c r="F163" s="30">
        <f t="shared" ref="F163:H163" si="37">SUM(F151:F162)</f>
        <v>26816.87</v>
      </c>
      <c r="G163" s="30">
        <f t="shared" si="37"/>
        <v>40501.430000000008</v>
      </c>
      <c r="H163" s="176">
        <f t="shared" si="37"/>
        <v>25753.24</v>
      </c>
      <c r="I163" s="177">
        <f t="shared" ref="I163" si="38">SUM(I151:I162)</f>
        <v>27350</v>
      </c>
      <c r="J163" s="176">
        <f t="shared" ref="J163:M163" si="39">SUM(J151:J162)</f>
        <v>25671.93</v>
      </c>
      <c r="K163" s="175">
        <f t="shared" si="39"/>
        <v>28334</v>
      </c>
      <c r="L163" s="177">
        <f t="shared" si="39"/>
        <v>28334</v>
      </c>
      <c r="M163" s="419">
        <f t="shared" si="39"/>
        <v>42327.33</v>
      </c>
      <c r="N163" s="175">
        <f t="shared" ref="N163:P163" si="40">SUM(N151:N162)</f>
        <v>34237</v>
      </c>
      <c r="O163" s="177">
        <f t="shared" si="40"/>
        <v>34237</v>
      </c>
      <c r="P163" s="176">
        <f t="shared" si="40"/>
        <v>13634.740000000002</v>
      </c>
      <c r="R163" s="238"/>
      <c r="T163" s="137"/>
    </row>
    <row r="164" spans="1:20" ht="24" customHeight="1" x14ac:dyDescent="0.25">
      <c r="A164" s="94" t="s">
        <v>179</v>
      </c>
      <c r="B164" s="11" t="s">
        <v>180</v>
      </c>
      <c r="D164" s="339">
        <v>4357.4399999999996</v>
      </c>
      <c r="E164" s="338">
        <v>4075.13</v>
      </c>
      <c r="F164" s="338">
        <v>4051</v>
      </c>
      <c r="G164" s="338">
        <v>2749.12</v>
      </c>
      <c r="H164" s="340">
        <v>1916.22</v>
      </c>
      <c r="I164" s="330">
        <v>1600</v>
      </c>
      <c r="J164" s="275">
        <v>1748.75</v>
      </c>
      <c r="K164" s="226">
        <v>1600</v>
      </c>
      <c r="L164" s="226">
        <v>1600</v>
      </c>
      <c r="M164" s="397">
        <v>2899.88</v>
      </c>
      <c r="N164" s="235">
        <v>3010</v>
      </c>
      <c r="O164" s="227">
        <f t="shared" si="31"/>
        <v>3010</v>
      </c>
      <c r="P164" s="431">
        <v>3393</v>
      </c>
      <c r="T164" s="137"/>
    </row>
    <row r="165" spans="1:20" ht="24" customHeight="1" x14ac:dyDescent="0.25">
      <c r="A165" s="94" t="s">
        <v>181</v>
      </c>
      <c r="B165" s="11" t="s">
        <v>182</v>
      </c>
      <c r="D165" s="339">
        <v>7766.1</v>
      </c>
      <c r="E165" s="338">
        <v>7632.42</v>
      </c>
      <c r="F165" s="338">
        <v>7580.57</v>
      </c>
      <c r="G165" s="338">
        <v>8550.48</v>
      </c>
      <c r="H165" s="340">
        <v>8379.2000000000007</v>
      </c>
      <c r="I165" s="330">
        <v>10000</v>
      </c>
      <c r="J165" s="275">
        <v>7428.7</v>
      </c>
      <c r="K165" s="226">
        <v>10000</v>
      </c>
      <c r="L165" s="226">
        <v>10000</v>
      </c>
      <c r="M165" s="397">
        <v>7683.1</v>
      </c>
      <c r="N165" s="235">
        <v>11130</v>
      </c>
      <c r="O165" s="227">
        <f t="shared" si="31"/>
        <v>11130</v>
      </c>
      <c r="P165" s="431">
        <v>4355.24</v>
      </c>
      <c r="T165" s="137"/>
    </row>
    <row r="166" spans="1:20" ht="27.75" customHeight="1" x14ac:dyDescent="0.25">
      <c r="A166" s="94" t="s">
        <v>183</v>
      </c>
      <c r="B166" s="11" t="s">
        <v>184</v>
      </c>
      <c r="D166" s="339">
        <v>11883.34</v>
      </c>
      <c r="E166" s="338">
        <v>9666.06</v>
      </c>
      <c r="F166" s="338">
        <v>11290.65</v>
      </c>
      <c r="G166" s="338">
        <v>13054.36</v>
      </c>
      <c r="H166" s="340">
        <v>11142.94</v>
      </c>
      <c r="I166" s="330">
        <v>12000</v>
      </c>
      <c r="J166" s="275">
        <v>9253.35</v>
      </c>
      <c r="K166" s="226">
        <v>12000</v>
      </c>
      <c r="L166" s="226">
        <v>12000</v>
      </c>
      <c r="M166" s="397">
        <v>9298.2999999999993</v>
      </c>
      <c r="N166" s="235">
        <v>12600</v>
      </c>
      <c r="O166" s="227">
        <f t="shared" si="31"/>
        <v>12600</v>
      </c>
      <c r="P166" s="431">
        <v>12282.05</v>
      </c>
      <c r="T166" s="137"/>
    </row>
    <row r="167" spans="1:20" ht="27.75" customHeight="1" x14ac:dyDescent="0.25">
      <c r="A167" s="94" t="s">
        <v>185</v>
      </c>
      <c r="B167" s="11" t="s">
        <v>186</v>
      </c>
      <c r="D167" s="339">
        <v>558.98</v>
      </c>
      <c r="E167" s="338">
        <v>608.66</v>
      </c>
      <c r="F167" s="338">
        <v>523.03</v>
      </c>
      <c r="G167" s="338">
        <v>652.13</v>
      </c>
      <c r="H167" s="340">
        <v>662.1</v>
      </c>
      <c r="I167" s="330">
        <v>700</v>
      </c>
      <c r="J167" s="275">
        <v>674.29</v>
      </c>
      <c r="K167" s="226">
        <v>700</v>
      </c>
      <c r="L167" s="226">
        <v>700</v>
      </c>
      <c r="M167" s="397">
        <v>568.52</v>
      </c>
      <c r="N167" s="235">
        <v>700</v>
      </c>
      <c r="O167" s="227">
        <f t="shared" si="31"/>
        <v>700</v>
      </c>
      <c r="P167" s="431">
        <v>292.87</v>
      </c>
      <c r="T167" s="137"/>
    </row>
    <row r="168" spans="1:20" ht="27.75" customHeight="1" x14ac:dyDescent="0.25">
      <c r="A168" s="94" t="s">
        <v>187</v>
      </c>
      <c r="B168" s="11" t="s">
        <v>188</v>
      </c>
      <c r="D168" s="339">
        <v>0</v>
      </c>
      <c r="E168" s="338">
        <v>0</v>
      </c>
      <c r="F168" s="338">
        <v>0</v>
      </c>
      <c r="G168" s="338">
        <v>0</v>
      </c>
      <c r="H168" s="340">
        <v>0</v>
      </c>
      <c r="I168" s="330">
        <v>0</v>
      </c>
      <c r="J168" s="275">
        <v>0</v>
      </c>
      <c r="K168" s="226"/>
      <c r="L168" s="226">
        <v>0</v>
      </c>
      <c r="M168" s="397">
        <v>0</v>
      </c>
      <c r="N168" s="235">
        <v>0</v>
      </c>
      <c r="O168" s="227">
        <f t="shared" si="31"/>
        <v>0</v>
      </c>
      <c r="P168" s="431">
        <v>175</v>
      </c>
      <c r="T168" s="137"/>
    </row>
    <row r="169" spans="1:20" ht="27.75" customHeight="1" x14ac:dyDescent="0.25">
      <c r="A169" s="94" t="s">
        <v>189</v>
      </c>
      <c r="B169" s="11" t="s">
        <v>190</v>
      </c>
      <c r="D169" s="339">
        <v>12753.07</v>
      </c>
      <c r="E169" s="338">
        <v>2879.26</v>
      </c>
      <c r="F169" s="338">
        <v>6925.84</v>
      </c>
      <c r="G169" s="338">
        <v>928.15</v>
      </c>
      <c r="H169" s="340">
        <v>2766.69</v>
      </c>
      <c r="I169" s="330">
        <v>5000</v>
      </c>
      <c r="J169" s="275">
        <v>11085.83</v>
      </c>
      <c r="K169" s="226">
        <v>10000</v>
      </c>
      <c r="L169" s="226">
        <v>10000</v>
      </c>
      <c r="M169" s="397">
        <v>13070.15</v>
      </c>
      <c r="N169" s="235">
        <v>12000</v>
      </c>
      <c r="O169" s="227">
        <f t="shared" si="31"/>
        <v>12000</v>
      </c>
      <c r="P169" s="431">
        <v>4038.68</v>
      </c>
      <c r="T169" s="137"/>
    </row>
    <row r="170" spans="1:20" ht="27.75" customHeight="1" x14ac:dyDescent="0.25">
      <c r="A170" s="94" t="s">
        <v>191</v>
      </c>
      <c r="B170" s="11" t="s">
        <v>192</v>
      </c>
      <c r="D170" s="339">
        <v>3287.08</v>
      </c>
      <c r="E170" s="338">
        <v>2806.04</v>
      </c>
      <c r="F170" s="338">
        <v>2102.25</v>
      </c>
      <c r="G170" s="338">
        <v>9324.4</v>
      </c>
      <c r="H170" s="340">
        <v>2058.27</v>
      </c>
      <c r="I170" s="330">
        <v>2500</v>
      </c>
      <c r="J170" s="275">
        <v>1419.87</v>
      </c>
      <c r="K170" s="226">
        <v>2500</v>
      </c>
      <c r="L170" s="226">
        <v>2500</v>
      </c>
      <c r="M170" s="397">
        <v>1968.17</v>
      </c>
      <c r="N170" s="235">
        <v>2500</v>
      </c>
      <c r="O170" s="227">
        <f t="shared" si="31"/>
        <v>2500</v>
      </c>
      <c r="P170" s="431">
        <v>10374.23</v>
      </c>
      <c r="T170" s="137"/>
    </row>
    <row r="171" spans="1:20" ht="27.75" customHeight="1" x14ac:dyDescent="0.25">
      <c r="A171" s="94" t="s">
        <v>193</v>
      </c>
      <c r="B171" s="11" t="s">
        <v>194</v>
      </c>
      <c r="D171" s="339">
        <v>59</v>
      </c>
      <c r="E171" s="338">
        <v>3139.15</v>
      </c>
      <c r="F171" s="338">
        <v>281.2</v>
      </c>
      <c r="G171" s="338">
        <v>0</v>
      </c>
      <c r="H171" s="340">
        <v>0</v>
      </c>
      <c r="I171" s="330">
        <v>1500</v>
      </c>
      <c r="J171" s="275">
        <v>0</v>
      </c>
      <c r="K171" s="226">
        <v>1500</v>
      </c>
      <c r="L171" s="226">
        <v>1500</v>
      </c>
      <c r="M171" s="397">
        <v>0</v>
      </c>
      <c r="N171" s="235">
        <v>1500</v>
      </c>
      <c r="O171" s="227">
        <f t="shared" si="31"/>
        <v>1500</v>
      </c>
      <c r="P171" s="431">
        <v>410</v>
      </c>
      <c r="T171" s="137"/>
    </row>
    <row r="172" spans="1:20" ht="27.75" customHeight="1" x14ac:dyDescent="0.25">
      <c r="A172" s="94" t="s">
        <v>195</v>
      </c>
      <c r="B172" s="11" t="s">
        <v>196</v>
      </c>
      <c r="D172" s="339">
        <v>0</v>
      </c>
      <c r="E172" s="338">
        <v>0</v>
      </c>
      <c r="F172" s="338">
        <v>109.11</v>
      </c>
      <c r="G172" s="338">
        <v>0</v>
      </c>
      <c r="H172" s="340">
        <v>0</v>
      </c>
      <c r="I172" s="330">
        <v>0</v>
      </c>
      <c r="J172" s="275">
        <v>316.38</v>
      </c>
      <c r="K172" s="226"/>
      <c r="L172" s="226">
        <v>0</v>
      </c>
      <c r="M172" s="397">
        <v>0</v>
      </c>
      <c r="N172" s="235"/>
      <c r="O172" s="227">
        <f t="shared" si="31"/>
        <v>0</v>
      </c>
      <c r="P172" s="431">
        <v>0</v>
      </c>
      <c r="T172" s="137"/>
    </row>
    <row r="173" spans="1:20" s="3" customFormat="1" ht="16.5" customHeight="1" x14ac:dyDescent="0.25">
      <c r="A173" s="140" t="s">
        <v>629</v>
      </c>
      <c r="B173" s="3" t="s">
        <v>630</v>
      </c>
      <c r="D173" s="29">
        <f t="shared" ref="D173:P173" si="41">SUM(D164:D172)</f>
        <v>40665.01</v>
      </c>
      <c r="E173" s="30">
        <f t="shared" si="41"/>
        <v>30806.720000000001</v>
      </c>
      <c r="F173" s="30">
        <f t="shared" si="41"/>
        <v>32863.65</v>
      </c>
      <c r="G173" s="30">
        <f t="shared" si="41"/>
        <v>35258.639999999999</v>
      </c>
      <c r="H173" s="176">
        <f t="shared" si="41"/>
        <v>26925.42</v>
      </c>
      <c r="I173" s="177">
        <f t="shared" si="41"/>
        <v>33300</v>
      </c>
      <c r="J173" s="176">
        <f t="shared" si="41"/>
        <v>31927.170000000006</v>
      </c>
      <c r="K173" s="175">
        <f t="shared" ref="K173:M173" si="42">SUM(K164:K172)</f>
        <v>38300</v>
      </c>
      <c r="L173" s="177">
        <f t="shared" si="42"/>
        <v>38300</v>
      </c>
      <c r="M173" s="419">
        <f t="shared" si="42"/>
        <v>35488.119999999995</v>
      </c>
      <c r="N173" s="175">
        <f t="shared" si="41"/>
        <v>43440</v>
      </c>
      <c r="O173" s="177">
        <f t="shared" si="41"/>
        <v>43440</v>
      </c>
      <c r="P173" s="176">
        <f t="shared" si="41"/>
        <v>35321.07</v>
      </c>
      <c r="R173" s="238"/>
      <c r="T173" s="137"/>
    </row>
    <row r="174" spans="1:20" ht="24" customHeight="1" x14ac:dyDescent="0.25">
      <c r="A174" s="94" t="s">
        <v>197</v>
      </c>
      <c r="B174" s="346" t="s">
        <v>927</v>
      </c>
      <c r="C174" s="347"/>
      <c r="D174" s="339">
        <v>1183.2</v>
      </c>
      <c r="E174" s="338">
        <v>714.81</v>
      </c>
      <c r="F174" s="409">
        <v>938.15</v>
      </c>
      <c r="G174" s="338">
        <v>988.39</v>
      </c>
      <c r="H174" s="340">
        <v>1043.71</v>
      </c>
      <c r="I174" s="204">
        <v>0</v>
      </c>
      <c r="J174" s="362">
        <v>279</v>
      </c>
      <c r="K174" s="226">
        <v>350</v>
      </c>
      <c r="L174" s="226">
        <v>350</v>
      </c>
      <c r="M174" s="397">
        <v>240.5</v>
      </c>
      <c r="N174" s="235">
        <v>240</v>
      </c>
      <c r="O174" s="227">
        <f t="shared" si="31"/>
        <v>240</v>
      </c>
      <c r="P174" s="431">
        <v>117</v>
      </c>
      <c r="T174" s="137"/>
    </row>
    <row r="175" spans="1:20" s="258" customFormat="1" ht="24" customHeight="1" x14ac:dyDescent="0.25">
      <c r="A175" s="344" t="s">
        <v>945</v>
      </c>
      <c r="B175" s="346" t="s">
        <v>944</v>
      </c>
      <c r="C175" s="347"/>
      <c r="D175" s="339"/>
      <c r="E175" s="338"/>
      <c r="F175" s="409"/>
      <c r="G175" s="338"/>
      <c r="H175" s="340">
        <v>0</v>
      </c>
      <c r="I175" s="204">
        <v>1200</v>
      </c>
      <c r="J175" s="362">
        <v>1291.2</v>
      </c>
      <c r="K175" s="226">
        <v>2000</v>
      </c>
      <c r="L175" s="226">
        <v>2000</v>
      </c>
      <c r="M175" s="397">
        <v>846.71</v>
      </c>
      <c r="N175" s="235">
        <v>1230</v>
      </c>
      <c r="O175" s="227">
        <f t="shared" si="31"/>
        <v>1230</v>
      </c>
      <c r="P175" s="431">
        <v>698.43</v>
      </c>
      <c r="R175" s="63"/>
      <c r="T175" s="137"/>
    </row>
    <row r="176" spans="1:20" s="258" customFormat="1" ht="15.75" customHeight="1" x14ac:dyDescent="0.25">
      <c r="A176" s="344"/>
      <c r="B176" s="346"/>
      <c r="C176" s="345" t="s">
        <v>946</v>
      </c>
      <c r="D176" s="339"/>
      <c r="E176" s="338"/>
      <c r="F176" s="409"/>
      <c r="G176" s="338"/>
      <c r="H176" s="340"/>
      <c r="I176" s="204"/>
      <c r="J176" s="362"/>
      <c r="K176" s="363"/>
      <c r="L176" s="204"/>
      <c r="M176" s="21"/>
      <c r="N176" s="363"/>
      <c r="O176" s="227">
        <f t="shared" si="31"/>
        <v>0</v>
      </c>
      <c r="P176" s="362"/>
      <c r="R176" s="63"/>
      <c r="T176" s="137"/>
    </row>
    <row r="177" spans="1:20" ht="27.75" customHeight="1" x14ac:dyDescent="0.25">
      <c r="A177" s="94" t="s">
        <v>198</v>
      </c>
      <c r="B177" s="346" t="s">
        <v>928</v>
      </c>
      <c r="C177" s="347"/>
      <c r="D177" s="339">
        <v>330.99</v>
      </c>
      <c r="E177" s="338">
        <v>0</v>
      </c>
      <c r="F177" s="409">
        <v>0</v>
      </c>
      <c r="G177" s="338">
        <v>24.99</v>
      </c>
      <c r="H177" s="340">
        <v>0</v>
      </c>
      <c r="I177" s="204">
        <v>500</v>
      </c>
      <c r="J177" s="362">
        <v>440.98</v>
      </c>
      <c r="K177" s="226">
        <v>500</v>
      </c>
      <c r="L177" s="226">
        <v>500</v>
      </c>
      <c r="M177" s="397">
        <v>0</v>
      </c>
      <c r="N177" s="235">
        <v>500</v>
      </c>
      <c r="O177" s="227">
        <f t="shared" si="31"/>
        <v>500</v>
      </c>
      <c r="P177" s="431">
        <v>53.49</v>
      </c>
      <c r="T177" s="137"/>
    </row>
    <row r="178" spans="1:20" ht="27.75" customHeight="1" x14ac:dyDescent="0.25">
      <c r="A178" s="94" t="s">
        <v>199</v>
      </c>
      <c r="B178" s="346" t="s">
        <v>929</v>
      </c>
      <c r="C178" s="347"/>
      <c r="D178" s="339">
        <v>0</v>
      </c>
      <c r="E178" s="338">
        <v>10195.299999999999</v>
      </c>
      <c r="F178" s="409">
        <v>0</v>
      </c>
      <c r="G178" s="338">
        <v>50</v>
      </c>
      <c r="H178" s="340">
        <v>0</v>
      </c>
      <c r="I178" s="204">
        <v>0</v>
      </c>
      <c r="J178" s="362">
        <v>0</v>
      </c>
      <c r="K178" s="226"/>
      <c r="L178" s="226">
        <v>0</v>
      </c>
      <c r="M178" s="397">
        <v>0</v>
      </c>
      <c r="N178" s="235"/>
      <c r="O178" s="227">
        <f t="shared" si="31"/>
        <v>0</v>
      </c>
      <c r="P178" s="431">
        <v>0</v>
      </c>
      <c r="T178" s="137"/>
    </row>
    <row r="179" spans="1:20" ht="27.75" customHeight="1" x14ac:dyDescent="0.25">
      <c r="A179" s="94" t="s">
        <v>200</v>
      </c>
      <c r="B179" s="346" t="s">
        <v>930</v>
      </c>
      <c r="C179" s="347"/>
      <c r="D179" s="339">
        <v>0</v>
      </c>
      <c r="E179" s="338">
        <v>0</v>
      </c>
      <c r="F179" s="409">
        <v>0</v>
      </c>
      <c r="G179" s="338">
        <v>0</v>
      </c>
      <c r="H179" s="340">
        <v>0</v>
      </c>
      <c r="I179" s="204">
        <v>0</v>
      </c>
      <c r="J179" s="362">
        <v>0</v>
      </c>
      <c r="K179" s="226"/>
      <c r="L179" s="226">
        <v>0</v>
      </c>
      <c r="M179" s="397">
        <v>0</v>
      </c>
      <c r="N179" s="235"/>
      <c r="O179" s="227">
        <f t="shared" si="31"/>
        <v>0</v>
      </c>
      <c r="P179" s="431">
        <v>0</v>
      </c>
      <c r="T179" s="137"/>
    </row>
    <row r="180" spans="1:20" s="3" customFormat="1" ht="16.5" customHeight="1" x14ac:dyDescent="0.25">
      <c r="A180" s="140" t="s">
        <v>631</v>
      </c>
      <c r="B180" s="261" t="s">
        <v>931</v>
      </c>
      <c r="D180" s="29">
        <f t="shared" ref="D180:E180" si="43">SUM(D174:D179)</f>
        <v>1514.19</v>
      </c>
      <c r="E180" s="30">
        <f t="shared" si="43"/>
        <v>10910.109999999999</v>
      </c>
      <c r="F180" s="30">
        <f t="shared" ref="F180:H180" si="44">SUM(F174:F179)</f>
        <v>938.15</v>
      </c>
      <c r="G180" s="30">
        <f t="shared" si="44"/>
        <v>1063.3800000000001</v>
      </c>
      <c r="H180" s="176">
        <f t="shared" si="44"/>
        <v>1043.71</v>
      </c>
      <c r="I180" s="177">
        <f t="shared" ref="I180" si="45">SUM(I174:I179)</f>
        <v>1700</v>
      </c>
      <c r="J180" s="176">
        <f t="shared" ref="J180:M180" si="46">SUM(J174:J179)</f>
        <v>2011.18</v>
      </c>
      <c r="K180" s="175">
        <f t="shared" si="46"/>
        <v>2850</v>
      </c>
      <c r="L180" s="177">
        <f t="shared" si="46"/>
        <v>2850</v>
      </c>
      <c r="M180" s="419">
        <f t="shared" si="46"/>
        <v>1087.21</v>
      </c>
      <c r="N180" s="175">
        <f t="shared" ref="N180:P180" si="47">SUM(N174:N179)</f>
        <v>1970</v>
      </c>
      <c r="O180" s="177">
        <f t="shared" si="47"/>
        <v>1970</v>
      </c>
      <c r="P180" s="176">
        <f t="shared" si="47"/>
        <v>868.92</v>
      </c>
      <c r="R180" s="238"/>
      <c r="T180" s="137"/>
    </row>
    <row r="181" spans="1:20" s="255" customFormat="1" ht="26.25" customHeight="1" x14ac:dyDescent="0.25">
      <c r="A181" s="256" t="s">
        <v>201</v>
      </c>
      <c r="B181" s="257" t="s">
        <v>202</v>
      </c>
      <c r="C181" s="228"/>
      <c r="D181" s="339">
        <v>607.91999999999996</v>
      </c>
      <c r="E181" s="338">
        <v>241.44</v>
      </c>
      <c r="F181" s="409">
        <v>216.75</v>
      </c>
      <c r="G181" s="338">
        <v>0</v>
      </c>
      <c r="H181" s="340">
        <v>0</v>
      </c>
      <c r="I181" s="330"/>
      <c r="J181" s="279">
        <v>0</v>
      </c>
      <c r="K181" s="226"/>
      <c r="L181" s="226">
        <v>0</v>
      </c>
      <c r="M181" s="397">
        <v>0</v>
      </c>
      <c r="N181" s="235"/>
      <c r="O181" s="227">
        <f t="shared" si="31"/>
        <v>0</v>
      </c>
      <c r="P181" s="431">
        <v>29.25</v>
      </c>
      <c r="R181" s="63"/>
      <c r="T181" s="137"/>
    </row>
    <row r="182" spans="1:20" ht="26.25" customHeight="1" x14ac:dyDescent="0.25">
      <c r="A182" s="94" t="s">
        <v>203</v>
      </c>
      <c r="B182" s="11" t="s">
        <v>204</v>
      </c>
      <c r="D182" s="339">
        <v>348.93</v>
      </c>
      <c r="E182" s="338">
        <v>439.64</v>
      </c>
      <c r="F182" s="409">
        <v>359.83</v>
      </c>
      <c r="G182" s="338">
        <v>374.92</v>
      </c>
      <c r="H182" s="340">
        <v>370.67</v>
      </c>
      <c r="I182" s="330">
        <v>500</v>
      </c>
      <c r="J182" s="279">
        <v>388.68</v>
      </c>
      <c r="K182" s="226">
        <v>500</v>
      </c>
      <c r="L182" s="226">
        <v>500</v>
      </c>
      <c r="M182" s="397">
        <v>389</v>
      </c>
      <c r="N182" s="235">
        <v>545</v>
      </c>
      <c r="O182" s="227">
        <f t="shared" si="31"/>
        <v>545</v>
      </c>
      <c r="P182" s="431">
        <v>195</v>
      </c>
      <c r="T182" s="137"/>
    </row>
    <row r="183" spans="1:20" ht="26.25" customHeight="1" x14ac:dyDescent="0.25">
      <c r="A183" s="94" t="s">
        <v>205</v>
      </c>
      <c r="B183" s="11" t="s">
        <v>206</v>
      </c>
      <c r="D183" s="339">
        <v>5350.1</v>
      </c>
      <c r="E183" s="338">
        <v>0</v>
      </c>
      <c r="F183" s="409">
        <v>0</v>
      </c>
      <c r="G183" s="338">
        <v>0</v>
      </c>
      <c r="H183" s="340">
        <v>0</v>
      </c>
      <c r="I183" s="330">
        <v>500</v>
      </c>
      <c r="J183" s="279">
        <v>0</v>
      </c>
      <c r="K183" s="226">
        <v>500</v>
      </c>
      <c r="L183" s="226">
        <v>500</v>
      </c>
      <c r="M183" s="397">
        <v>0</v>
      </c>
      <c r="N183" s="235">
        <v>500</v>
      </c>
      <c r="O183" s="227">
        <f t="shared" si="31"/>
        <v>500</v>
      </c>
      <c r="P183" s="431">
        <v>0</v>
      </c>
      <c r="T183" s="137"/>
    </row>
    <row r="184" spans="1:20" s="3" customFormat="1" ht="16.5" customHeight="1" x14ac:dyDescent="0.25">
      <c r="A184" s="140" t="s">
        <v>632</v>
      </c>
      <c r="B184" s="3" t="s">
        <v>633</v>
      </c>
      <c r="D184" s="29">
        <f t="shared" ref="D184:J184" si="48">SUM(D181:D183)</f>
        <v>6306.9500000000007</v>
      </c>
      <c r="E184" s="30">
        <f t="shared" si="48"/>
        <v>681.07999999999993</v>
      </c>
      <c r="F184" s="30">
        <f t="shared" si="48"/>
        <v>576.57999999999993</v>
      </c>
      <c r="G184" s="30">
        <f t="shared" ref="G184" si="49">SUM(G181:G183)</f>
        <v>374.92</v>
      </c>
      <c r="H184" s="176">
        <f t="shared" ref="H184" si="50">SUM(H181:H183)</f>
        <v>370.67</v>
      </c>
      <c r="I184" s="177">
        <f t="shared" ref="I184" si="51">SUM(I181:I183)</f>
        <v>1000</v>
      </c>
      <c r="J184" s="176">
        <f t="shared" si="48"/>
        <v>388.68</v>
      </c>
      <c r="K184" s="175">
        <f t="shared" ref="K184:M184" si="52">SUM(K181:K183)</f>
        <v>1000</v>
      </c>
      <c r="L184" s="177">
        <f t="shared" si="52"/>
        <v>1000</v>
      </c>
      <c r="M184" s="419">
        <f t="shared" si="52"/>
        <v>389</v>
      </c>
      <c r="N184" s="175">
        <f t="shared" ref="N184" si="53">SUM(N181:N183)</f>
        <v>1045</v>
      </c>
      <c r="O184" s="177">
        <f t="shared" ref="O184" si="54">SUM(O181:O183)</f>
        <v>1045</v>
      </c>
      <c r="P184" s="176">
        <f t="shared" ref="P184" si="55">SUM(P181:P183)</f>
        <v>224.25</v>
      </c>
      <c r="R184" s="238"/>
      <c r="T184" s="137"/>
    </row>
    <row r="185" spans="1:20" s="174" customFormat="1" ht="30" customHeight="1" x14ac:dyDescent="0.25">
      <c r="A185" s="348" t="s">
        <v>893</v>
      </c>
      <c r="B185" s="349" t="s">
        <v>932</v>
      </c>
      <c r="C185" s="350"/>
      <c r="D185" s="339">
        <v>0</v>
      </c>
      <c r="E185" s="338">
        <v>0</v>
      </c>
      <c r="F185" s="409">
        <v>0</v>
      </c>
      <c r="G185" s="338">
        <v>0</v>
      </c>
      <c r="H185" s="340">
        <v>142.01</v>
      </c>
      <c r="I185" s="330">
        <v>2188</v>
      </c>
      <c r="J185" s="280">
        <v>1003.5</v>
      </c>
      <c r="K185" s="226">
        <v>2188</v>
      </c>
      <c r="L185" s="226">
        <v>2188</v>
      </c>
      <c r="M185" s="397">
        <v>2380.88</v>
      </c>
      <c r="N185" s="235">
        <v>2600</v>
      </c>
      <c r="O185" s="227">
        <f t="shared" si="31"/>
        <v>2600</v>
      </c>
      <c r="P185" s="431">
        <v>1750.13</v>
      </c>
      <c r="R185" s="238"/>
      <c r="T185" s="137"/>
    </row>
    <row r="186" spans="1:20" s="174" customFormat="1" ht="30" customHeight="1" x14ac:dyDescent="0.25">
      <c r="A186" s="348" t="s">
        <v>894</v>
      </c>
      <c r="B186" s="349" t="s">
        <v>933</v>
      </c>
      <c r="C186" s="350"/>
      <c r="D186" s="339">
        <v>0</v>
      </c>
      <c r="E186" s="338">
        <v>0</v>
      </c>
      <c r="F186" s="409">
        <v>0</v>
      </c>
      <c r="G186" s="338">
        <v>0</v>
      </c>
      <c r="H186" s="340">
        <v>0</v>
      </c>
      <c r="I186" s="330"/>
      <c r="J186" s="280">
        <v>0</v>
      </c>
      <c r="K186" s="226"/>
      <c r="L186" s="226">
        <v>0</v>
      </c>
      <c r="M186" s="397">
        <v>0</v>
      </c>
      <c r="N186" s="235"/>
      <c r="O186" s="227">
        <f t="shared" si="31"/>
        <v>0</v>
      </c>
      <c r="P186" s="431">
        <v>0</v>
      </c>
      <c r="R186" s="238"/>
      <c r="T186" s="137"/>
    </row>
    <row r="187" spans="1:20" s="174" customFormat="1" ht="30" customHeight="1" x14ac:dyDescent="0.25">
      <c r="A187" s="348" t="s">
        <v>895</v>
      </c>
      <c r="B187" s="349" t="s">
        <v>934</v>
      </c>
      <c r="C187" s="350"/>
      <c r="D187" s="339">
        <v>0</v>
      </c>
      <c r="E187" s="338">
        <v>0</v>
      </c>
      <c r="F187" s="409">
        <v>0</v>
      </c>
      <c r="G187" s="338">
        <v>0</v>
      </c>
      <c r="H187" s="340">
        <v>0</v>
      </c>
      <c r="I187" s="330"/>
      <c r="J187" s="280">
        <v>0</v>
      </c>
      <c r="K187" s="226"/>
      <c r="L187" s="226">
        <v>0</v>
      </c>
      <c r="M187" s="397">
        <v>0</v>
      </c>
      <c r="N187" s="235"/>
      <c r="O187" s="227">
        <f t="shared" si="31"/>
        <v>0</v>
      </c>
      <c r="P187" s="431">
        <v>0</v>
      </c>
      <c r="R187" s="238"/>
      <c r="T187" s="137"/>
    </row>
    <row r="188" spans="1:20" s="174" customFormat="1" ht="30" customHeight="1" x14ac:dyDescent="0.25">
      <c r="A188" s="348" t="s">
        <v>896</v>
      </c>
      <c r="B188" s="349" t="s">
        <v>935</v>
      </c>
      <c r="C188" s="350"/>
      <c r="D188" s="339">
        <v>0</v>
      </c>
      <c r="E188" s="338">
        <v>0</v>
      </c>
      <c r="F188" s="409">
        <v>0</v>
      </c>
      <c r="G188" s="338">
        <v>0</v>
      </c>
      <c r="H188" s="340">
        <v>0</v>
      </c>
      <c r="I188" s="330"/>
      <c r="J188" s="280">
        <v>3.77</v>
      </c>
      <c r="K188" s="226"/>
      <c r="L188" s="226">
        <v>0</v>
      </c>
      <c r="M188" s="397">
        <v>231.97</v>
      </c>
      <c r="N188" s="235">
        <v>230</v>
      </c>
      <c r="O188" s="227">
        <f t="shared" si="31"/>
        <v>230</v>
      </c>
      <c r="P188" s="431">
        <v>1867.05</v>
      </c>
      <c r="R188" s="238"/>
      <c r="T188" s="137"/>
    </row>
    <row r="189" spans="1:20" s="174" customFormat="1" ht="30" customHeight="1" x14ac:dyDescent="0.25">
      <c r="A189" s="348" t="s">
        <v>897</v>
      </c>
      <c r="B189" s="349" t="s">
        <v>936</v>
      </c>
      <c r="C189" s="350"/>
      <c r="D189" s="339">
        <v>0</v>
      </c>
      <c r="E189" s="338">
        <v>0</v>
      </c>
      <c r="F189" s="409">
        <v>0</v>
      </c>
      <c r="G189" s="338">
        <v>0</v>
      </c>
      <c r="H189" s="340">
        <v>0</v>
      </c>
      <c r="I189" s="330"/>
      <c r="J189" s="280">
        <v>0</v>
      </c>
      <c r="K189" s="226"/>
      <c r="L189" s="226">
        <v>0</v>
      </c>
      <c r="M189" s="397">
        <v>633.75</v>
      </c>
      <c r="N189" s="235">
        <v>350</v>
      </c>
      <c r="O189" s="227">
        <f t="shared" si="31"/>
        <v>350</v>
      </c>
      <c r="P189" s="431">
        <v>0</v>
      </c>
      <c r="R189" s="238"/>
      <c r="T189" s="137"/>
    </row>
    <row r="190" spans="1:20" s="174" customFormat="1" ht="30" customHeight="1" x14ac:dyDescent="0.25">
      <c r="A190" s="348" t="s">
        <v>898</v>
      </c>
      <c r="B190" s="349" t="s">
        <v>937</v>
      </c>
      <c r="C190" s="350"/>
      <c r="D190" s="339">
        <v>0</v>
      </c>
      <c r="E190" s="338">
        <v>0</v>
      </c>
      <c r="F190" s="409">
        <v>0</v>
      </c>
      <c r="G190" s="338">
        <v>0</v>
      </c>
      <c r="H190" s="340">
        <v>0</v>
      </c>
      <c r="I190" s="330"/>
      <c r="J190" s="280">
        <v>0</v>
      </c>
      <c r="K190" s="226"/>
      <c r="L190" s="226">
        <v>0</v>
      </c>
      <c r="M190" s="397">
        <v>0</v>
      </c>
      <c r="N190" s="235"/>
      <c r="O190" s="227">
        <f t="shared" si="31"/>
        <v>0</v>
      </c>
      <c r="P190" s="431">
        <v>0</v>
      </c>
      <c r="R190" s="238"/>
      <c r="T190" s="137"/>
    </row>
    <row r="191" spans="1:20" s="174" customFormat="1" ht="16.5" customHeight="1" x14ac:dyDescent="0.25">
      <c r="A191" s="277" t="s">
        <v>899</v>
      </c>
      <c r="B191" s="278" t="s">
        <v>938</v>
      </c>
      <c r="C191" s="276"/>
      <c r="D191" s="29">
        <f>SUM(D185:D190)</f>
        <v>0</v>
      </c>
      <c r="E191" s="30">
        <f t="shared" ref="E191:M191" si="56">SUM(E185:E190)</f>
        <v>0</v>
      </c>
      <c r="F191" s="30">
        <f t="shared" si="56"/>
        <v>0</v>
      </c>
      <c r="G191" s="30">
        <f t="shared" si="56"/>
        <v>0</v>
      </c>
      <c r="H191" s="176">
        <f t="shared" ref="H191" si="57">SUM(H185:H190)</f>
        <v>142.01</v>
      </c>
      <c r="I191" s="177">
        <f t="shared" ref="I191" si="58">SUM(I185:I190)</f>
        <v>2188</v>
      </c>
      <c r="J191" s="176">
        <f t="shared" si="56"/>
        <v>1007.27</v>
      </c>
      <c r="K191" s="175">
        <f t="shared" si="56"/>
        <v>2188</v>
      </c>
      <c r="L191" s="177">
        <f t="shared" si="56"/>
        <v>2188</v>
      </c>
      <c r="M191" s="419">
        <f t="shared" si="56"/>
        <v>3246.6</v>
      </c>
      <c r="N191" s="175">
        <f t="shared" ref="N191:P191" si="59">SUM(N185:N190)</f>
        <v>3180</v>
      </c>
      <c r="O191" s="177">
        <f t="shared" si="59"/>
        <v>3180</v>
      </c>
      <c r="P191" s="176">
        <f t="shared" si="59"/>
        <v>3617.1800000000003</v>
      </c>
      <c r="R191" s="238"/>
      <c r="T191" s="137"/>
    </row>
    <row r="192" spans="1:20" ht="26.25" customHeight="1" x14ac:dyDescent="0.25">
      <c r="A192" s="94" t="s">
        <v>207</v>
      </c>
      <c r="B192" s="11" t="s">
        <v>208</v>
      </c>
      <c r="D192" s="339">
        <v>1578.96</v>
      </c>
      <c r="E192" s="338">
        <v>1073.96</v>
      </c>
      <c r="F192" s="409">
        <v>765</v>
      </c>
      <c r="G192" s="338">
        <v>1066.45</v>
      </c>
      <c r="H192" s="340">
        <v>1291.3699999999999</v>
      </c>
      <c r="I192" s="330">
        <v>1330</v>
      </c>
      <c r="J192" s="281">
        <v>1005.6</v>
      </c>
      <c r="K192" s="226">
        <v>1330</v>
      </c>
      <c r="L192" s="226">
        <v>1330</v>
      </c>
      <c r="M192" s="397">
        <v>1202.51</v>
      </c>
      <c r="N192" s="235">
        <v>1160</v>
      </c>
      <c r="O192" s="227">
        <f t="shared" si="31"/>
        <v>1160</v>
      </c>
      <c r="P192" s="431">
        <v>686</v>
      </c>
      <c r="T192" s="137"/>
    </row>
    <row r="193" spans="1:20" ht="26.25" customHeight="1" x14ac:dyDescent="0.25">
      <c r="A193" s="94" t="s">
        <v>209</v>
      </c>
      <c r="B193" s="11" t="s">
        <v>210</v>
      </c>
      <c r="D193" s="339">
        <v>447.25</v>
      </c>
      <c r="E193" s="338">
        <v>452.77</v>
      </c>
      <c r="F193" s="409">
        <v>620.27</v>
      </c>
      <c r="G193" s="338">
        <v>482.73</v>
      </c>
      <c r="H193" s="340">
        <v>480.84</v>
      </c>
      <c r="I193" s="330">
        <v>500</v>
      </c>
      <c r="J193" s="281">
        <v>482.8</v>
      </c>
      <c r="K193" s="226">
        <v>500</v>
      </c>
      <c r="L193" s="226">
        <v>500</v>
      </c>
      <c r="M193" s="397">
        <v>455.74</v>
      </c>
      <c r="N193" s="235">
        <v>650</v>
      </c>
      <c r="O193" s="227">
        <f t="shared" si="31"/>
        <v>650</v>
      </c>
      <c r="P193" s="431">
        <v>267.11</v>
      </c>
      <c r="T193" s="137"/>
    </row>
    <row r="194" spans="1:20" ht="26.25" customHeight="1" x14ac:dyDescent="0.25">
      <c r="A194" s="94" t="s">
        <v>211</v>
      </c>
      <c r="B194" s="11" t="s">
        <v>212</v>
      </c>
      <c r="D194" s="339">
        <v>1006.5</v>
      </c>
      <c r="E194" s="338">
        <v>311.8</v>
      </c>
      <c r="F194" s="409">
        <v>839.39</v>
      </c>
      <c r="G194" s="338">
        <v>1018.48</v>
      </c>
      <c r="H194" s="340">
        <v>715.44</v>
      </c>
      <c r="I194" s="330">
        <v>1000</v>
      </c>
      <c r="J194" s="281">
        <v>378.29</v>
      </c>
      <c r="K194" s="226">
        <v>1000</v>
      </c>
      <c r="L194" s="226">
        <v>1000</v>
      </c>
      <c r="M194" s="397">
        <v>1296.97</v>
      </c>
      <c r="N194" s="235">
        <v>1050</v>
      </c>
      <c r="O194" s="227">
        <f t="shared" si="31"/>
        <v>1050</v>
      </c>
      <c r="P194" s="431">
        <v>649.4</v>
      </c>
      <c r="T194" s="137"/>
    </row>
    <row r="195" spans="1:20" ht="24" customHeight="1" x14ac:dyDescent="0.25">
      <c r="A195" s="94" t="s">
        <v>213</v>
      </c>
      <c r="B195" s="11" t="s">
        <v>214</v>
      </c>
      <c r="D195" s="339">
        <v>314</v>
      </c>
      <c r="E195" s="338">
        <v>0</v>
      </c>
      <c r="F195" s="338">
        <v>71.2</v>
      </c>
      <c r="G195" s="338">
        <v>0</v>
      </c>
      <c r="H195" s="340">
        <v>560.66</v>
      </c>
      <c r="I195" s="330">
        <v>500</v>
      </c>
      <c r="J195" s="281">
        <v>416.69</v>
      </c>
      <c r="K195" s="226">
        <v>500</v>
      </c>
      <c r="L195" s="226">
        <v>500</v>
      </c>
      <c r="M195" s="397">
        <v>171.61</v>
      </c>
      <c r="N195" s="235">
        <v>500</v>
      </c>
      <c r="O195" s="227">
        <f t="shared" si="31"/>
        <v>500</v>
      </c>
      <c r="P195" s="431">
        <v>0</v>
      </c>
      <c r="T195" s="137"/>
    </row>
    <row r="196" spans="1:20" s="3" customFormat="1" ht="16.5" customHeight="1" x14ac:dyDescent="0.25">
      <c r="A196" s="140" t="s">
        <v>634</v>
      </c>
      <c r="B196" s="3" t="s">
        <v>635</v>
      </c>
      <c r="D196" s="29">
        <f t="shared" ref="D196:P196" si="60">SUM(D192:D195)</f>
        <v>3346.71</v>
      </c>
      <c r="E196" s="30">
        <f t="shared" si="60"/>
        <v>1838.53</v>
      </c>
      <c r="F196" s="30">
        <f t="shared" si="60"/>
        <v>2295.8599999999997</v>
      </c>
      <c r="G196" s="30">
        <f t="shared" si="60"/>
        <v>2567.66</v>
      </c>
      <c r="H196" s="176">
        <f t="shared" si="60"/>
        <v>3048.3099999999995</v>
      </c>
      <c r="I196" s="177">
        <f t="shared" si="60"/>
        <v>3330</v>
      </c>
      <c r="J196" s="176">
        <f t="shared" si="60"/>
        <v>2283.38</v>
      </c>
      <c r="K196" s="175">
        <f t="shared" ref="K196:M196" si="61">SUM(K192:K195)</f>
        <v>3330</v>
      </c>
      <c r="L196" s="177">
        <f t="shared" si="61"/>
        <v>3330</v>
      </c>
      <c r="M196" s="419">
        <f t="shared" si="61"/>
        <v>3126.8300000000004</v>
      </c>
      <c r="N196" s="175">
        <f t="shared" si="60"/>
        <v>3360</v>
      </c>
      <c r="O196" s="177">
        <f t="shared" si="60"/>
        <v>3360</v>
      </c>
      <c r="P196" s="176">
        <f t="shared" si="60"/>
        <v>1602.51</v>
      </c>
      <c r="R196" s="238"/>
      <c r="T196" s="137"/>
    </row>
    <row r="197" spans="1:20" ht="24" customHeight="1" x14ac:dyDescent="0.25">
      <c r="A197" s="94" t="s">
        <v>215</v>
      </c>
      <c r="B197" s="11" t="s">
        <v>216</v>
      </c>
      <c r="D197" s="339">
        <v>4593.3599999999997</v>
      </c>
      <c r="E197" s="338">
        <v>4184.58</v>
      </c>
      <c r="F197" s="409">
        <v>3576.25</v>
      </c>
      <c r="G197" s="338">
        <v>3525.7</v>
      </c>
      <c r="H197" s="340">
        <v>3378.46</v>
      </c>
      <c r="I197" s="330">
        <v>5274</v>
      </c>
      <c r="J197" s="282">
        <v>4010.8</v>
      </c>
      <c r="K197" s="226">
        <v>5274</v>
      </c>
      <c r="L197" s="226">
        <v>5274</v>
      </c>
      <c r="M197" s="397">
        <v>4142.26</v>
      </c>
      <c r="N197" s="235">
        <v>7200</v>
      </c>
      <c r="O197" s="227">
        <f t="shared" si="31"/>
        <v>7200</v>
      </c>
      <c r="P197" s="431">
        <v>1687</v>
      </c>
      <c r="T197" s="137"/>
    </row>
    <row r="198" spans="1:20" ht="30" customHeight="1" x14ac:dyDescent="0.25">
      <c r="A198" s="94" t="s">
        <v>217</v>
      </c>
      <c r="B198" s="11" t="s">
        <v>218</v>
      </c>
      <c r="D198" s="339">
        <v>11770</v>
      </c>
      <c r="E198" s="338">
        <v>3876.52</v>
      </c>
      <c r="F198" s="409">
        <v>280</v>
      </c>
      <c r="G198" s="338">
        <v>0</v>
      </c>
      <c r="H198" s="340">
        <v>0</v>
      </c>
      <c r="I198" s="330">
        <v>1000</v>
      </c>
      <c r="J198" s="282">
        <v>850</v>
      </c>
      <c r="K198" s="226">
        <v>1000</v>
      </c>
      <c r="L198" s="226">
        <v>1000</v>
      </c>
      <c r="M198" s="397">
        <v>700</v>
      </c>
      <c r="N198" s="235">
        <v>1000</v>
      </c>
      <c r="O198" s="227">
        <f t="shared" si="31"/>
        <v>1000</v>
      </c>
      <c r="P198" s="431">
        <v>11.99</v>
      </c>
      <c r="T198" s="137"/>
    </row>
    <row r="199" spans="1:20" s="3" customFormat="1" ht="16.5" customHeight="1" x14ac:dyDescent="0.25">
      <c r="A199" s="140" t="s">
        <v>636</v>
      </c>
      <c r="B199" s="3" t="s">
        <v>637</v>
      </c>
      <c r="D199" s="29">
        <f t="shared" ref="D199:P199" si="62">SUM(D197:D198)</f>
        <v>16363.36</v>
      </c>
      <c r="E199" s="30">
        <f t="shared" si="62"/>
        <v>8061.1</v>
      </c>
      <c r="F199" s="30">
        <f t="shared" si="62"/>
        <v>3856.25</v>
      </c>
      <c r="G199" s="30">
        <f t="shared" si="62"/>
        <v>3525.7</v>
      </c>
      <c r="H199" s="176">
        <f t="shared" si="62"/>
        <v>3378.46</v>
      </c>
      <c r="I199" s="177">
        <f t="shared" si="62"/>
        <v>6274</v>
      </c>
      <c r="J199" s="176">
        <f t="shared" si="62"/>
        <v>4860.8</v>
      </c>
      <c r="K199" s="175">
        <f t="shared" ref="K199:M199" si="63">SUM(K197:K198)</f>
        <v>6274</v>
      </c>
      <c r="L199" s="177">
        <f t="shared" si="63"/>
        <v>6274</v>
      </c>
      <c r="M199" s="419">
        <f t="shared" si="63"/>
        <v>4842.26</v>
      </c>
      <c r="N199" s="175">
        <f t="shared" si="62"/>
        <v>8200</v>
      </c>
      <c r="O199" s="177">
        <f t="shared" si="62"/>
        <v>8200</v>
      </c>
      <c r="P199" s="176">
        <f t="shared" si="62"/>
        <v>1698.99</v>
      </c>
      <c r="R199" s="238"/>
      <c r="T199" s="137"/>
    </row>
    <row r="200" spans="1:20" ht="24" customHeight="1" x14ac:dyDescent="0.25">
      <c r="A200" s="94" t="s">
        <v>219</v>
      </c>
      <c r="B200" s="11" t="s">
        <v>220</v>
      </c>
      <c r="D200" s="339">
        <v>3484.26</v>
      </c>
      <c r="E200" s="338">
        <v>2849.34</v>
      </c>
      <c r="F200" s="409">
        <v>3649.75</v>
      </c>
      <c r="G200" s="338">
        <v>4669.93</v>
      </c>
      <c r="H200" s="340">
        <v>3714.53</v>
      </c>
      <c r="I200" s="330">
        <v>3795</v>
      </c>
      <c r="J200" s="283">
        <v>4042.16</v>
      </c>
      <c r="K200" s="226">
        <v>3795</v>
      </c>
      <c r="L200" s="226">
        <v>3795</v>
      </c>
      <c r="M200" s="397">
        <v>4072.15</v>
      </c>
      <c r="N200" s="235">
        <v>5930</v>
      </c>
      <c r="O200" s="227">
        <f t="shared" si="31"/>
        <v>5930</v>
      </c>
      <c r="P200" s="431">
        <v>2004.88</v>
      </c>
      <c r="T200" s="137"/>
    </row>
    <row r="201" spans="1:20" ht="27.75" customHeight="1" x14ac:dyDescent="0.25">
      <c r="A201" s="94" t="s">
        <v>221</v>
      </c>
      <c r="B201" s="11" t="s">
        <v>222</v>
      </c>
      <c r="D201" s="339">
        <v>465</v>
      </c>
      <c r="E201" s="338">
        <v>0</v>
      </c>
      <c r="F201" s="409">
        <v>0</v>
      </c>
      <c r="G201" s="338">
        <v>0</v>
      </c>
      <c r="H201" s="340">
        <v>0</v>
      </c>
      <c r="I201" s="330">
        <v>1000</v>
      </c>
      <c r="J201" s="283">
        <v>0</v>
      </c>
      <c r="K201" s="226">
        <v>1000</v>
      </c>
      <c r="L201" s="226">
        <v>1000</v>
      </c>
      <c r="M201" s="397">
        <v>0</v>
      </c>
      <c r="N201" s="235">
        <v>1000</v>
      </c>
      <c r="O201" s="227">
        <f t="shared" ref="O201:O202" si="64">N201</f>
        <v>1000</v>
      </c>
      <c r="P201" s="431">
        <v>234</v>
      </c>
      <c r="T201" s="137"/>
    </row>
    <row r="202" spans="1:20" ht="27.75" customHeight="1" x14ac:dyDescent="0.25">
      <c r="A202" s="94" t="s">
        <v>223</v>
      </c>
      <c r="B202" s="11" t="s">
        <v>224</v>
      </c>
      <c r="D202" s="339">
        <v>0</v>
      </c>
      <c r="E202" s="338">
        <v>59.52</v>
      </c>
      <c r="F202" s="409">
        <v>0</v>
      </c>
      <c r="G202" s="338">
        <v>0</v>
      </c>
      <c r="H202" s="340">
        <v>0</v>
      </c>
      <c r="I202" s="330">
        <v>0</v>
      </c>
      <c r="J202" s="283">
        <v>0</v>
      </c>
      <c r="K202" s="226"/>
      <c r="L202" s="226">
        <v>0</v>
      </c>
      <c r="M202" s="397">
        <v>0</v>
      </c>
      <c r="N202" s="235"/>
      <c r="O202" s="227">
        <f t="shared" si="64"/>
        <v>0</v>
      </c>
      <c r="P202" s="431">
        <v>0</v>
      </c>
      <c r="T202" s="137"/>
    </row>
    <row r="203" spans="1:20" s="3" customFormat="1" ht="16.5" customHeight="1" x14ac:dyDescent="0.25">
      <c r="A203" s="140" t="s">
        <v>638</v>
      </c>
      <c r="B203" s="3" t="s">
        <v>639</v>
      </c>
      <c r="D203" s="29">
        <f t="shared" ref="D203:E203" si="65">SUM(D200:D202)</f>
        <v>3949.26</v>
      </c>
      <c r="E203" s="30">
        <f t="shared" si="65"/>
        <v>2908.86</v>
      </c>
      <c r="F203" s="30">
        <f t="shared" ref="F203:H203" si="66">SUM(F200:F202)</f>
        <v>3649.75</v>
      </c>
      <c r="G203" s="30">
        <f t="shared" si="66"/>
        <v>4669.93</v>
      </c>
      <c r="H203" s="176">
        <f t="shared" si="66"/>
        <v>3714.53</v>
      </c>
      <c r="I203" s="177">
        <f t="shared" ref="I203" si="67">SUM(I200:I202)</f>
        <v>4795</v>
      </c>
      <c r="J203" s="176">
        <f t="shared" ref="J203:M203" si="68">SUM(J200:J202)</f>
        <v>4042.16</v>
      </c>
      <c r="K203" s="175">
        <f t="shared" si="68"/>
        <v>4795</v>
      </c>
      <c r="L203" s="177">
        <f t="shared" si="68"/>
        <v>4795</v>
      </c>
      <c r="M203" s="419">
        <f t="shared" si="68"/>
        <v>4072.15</v>
      </c>
      <c r="N203" s="175">
        <f t="shared" ref="N203:P203" si="69">SUM(N200:N202)</f>
        <v>6930</v>
      </c>
      <c r="O203" s="177">
        <f t="shared" si="69"/>
        <v>6930</v>
      </c>
      <c r="P203" s="176">
        <f t="shared" si="69"/>
        <v>2238.88</v>
      </c>
      <c r="R203" s="238"/>
      <c r="T203" s="137"/>
    </row>
    <row r="204" spans="1:20" ht="24" customHeight="1" x14ac:dyDescent="0.25">
      <c r="A204" s="94">
        <v>4194</v>
      </c>
      <c r="B204" s="104" t="s">
        <v>654</v>
      </c>
      <c r="C204" s="105"/>
      <c r="D204" s="106">
        <f t="shared" ref="D204:P204" si="70">SUM(D$135:D$203)/2</f>
        <v>99957.87</v>
      </c>
      <c r="E204" s="107">
        <f t="shared" si="70"/>
        <v>78129.589999999953</v>
      </c>
      <c r="F204" s="107">
        <f t="shared" si="70"/>
        <v>75590.25999999998</v>
      </c>
      <c r="G204" s="107">
        <f t="shared" si="70"/>
        <v>93525.960000000036</v>
      </c>
      <c r="H204" s="188">
        <f t="shared" si="70"/>
        <v>73387.73</v>
      </c>
      <c r="I204" s="187">
        <f t="shared" si="70"/>
        <v>100425</v>
      </c>
      <c r="J204" s="188">
        <f t="shared" si="70"/>
        <v>84250.87999999999</v>
      </c>
      <c r="K204" s="189">
        <f t="shared" si="70"/>
        <v>107559</v>
      </c>
      <c r="L204" s="187">
        <f t="shared" si="70"/>
        <v>107559</v>
      </c>
      <c r="M204" s="382">
        <f t="shared" si="70"/>
        <v>106923.2</v>
      </c>
      <c r="N204" s="189">
        <f t="shared" si="70"/>
        <v>113892</v>
      </c>
      <c r="O204" s="187">
        <f t="shared" si="70"/>
        <v>113892</v>
      </c>
      <c r="P204" s="188">
        <f t="shared" si="70"/>
        <v>64121.170000000013</v>
      </c>
      <c r="T204" s="137"/>
    </row>
    <row r="205" spans="1:20" ht="24" customHeight="1" x14ac:dyDescent="0.25">
      <c r="D205" s="339"/>
      <c r="E205" s="338"/>
      <c r="H205" s="264"/>
      <c r="I205" s="182"/>
      <c r="J205" s="184"/>
      <c r="K205" s="183"/>
      <c r="N205" s="183"/>
      <c r="P205" s="264"/>
      <c r="T205" s="137"/>
    </row>
    <row r="206" spans="1:20" ht="24" customHeight="1" x14ac:dyDescent="0.25">
      <c r="A206" s="94" t="s">
        <v>225</v>
      </c>
      <c r="B206" s="11" t="s">
        <v>226</v>
      </c>
      <c r="D206" s="339">
        <v>1850.04</v>
      </c>
      <c r="E206" s="338">
        <v>1973.26</v>
      </c>
      <c r="F206" s="409">
        <v>2122.6</v>
      </c>
      <c r="G206" s="338">
        <v>1638.66</v>
      </c>
      <c r="H206" s="340">
        <v>2001.33</v>
      </c>
      <c r="I206" s="204">
        <v>3042</v>
      </c>
      <c r="J206" s="362">
        <v>2155.5</v>
      </c>
      <c r="K206" s="226">
        <v>3042</v>
      </c>
      <c r="L206" s="226">
        <v>3042</v>
      </c>
      <c r="M206" s="397">
        <v>3044.88</v>
      </c>
      <c r="N206" s="235">
        <v>3200</v>
      </c>
      <c r="O206" s="227">
        <f t="shared" ref="O206:O212" si="71">N206</f>
        <v>3200</v>
      </c>
      <c r="P206" s="431">
        <v>2774.63</v>
      </c>
      <c r="T206" s="137"/>
    </row>
    <row r="207" spans="1:20" s="258" customFormat="1" ht="24" customHeight="1" x14ac:dyDescent="0.25">
      <c r="A207" s="344" t="s">
        <v>954</v>
      </c>
      <c r="B207" s="258" t="s">
        <v>955</v>
      </c>
      <c r="C207" s="228"/>
      <c r="D207" s="339"/>
      <c r="E207" s="338"/>
      <c r="F207" s="409"/>
      <c r="G207" s="338"/>
      <c r="H207" s="340"/>
      <c r="I207" s="204">
        <v>0</v>
      </c>
      <c r="J207" s="362">
        <v>600</v>
      </c>
      <c r="K207" s="226">
        <v>1000</v>
      </c>
      <c r="L207" s="226">
        <v>1000</v>
      </c>
      <c r="M207" s="397">
        <v>400</v>
      </c>
      <c r="N207" s="235">
        <v>1000</v>
      </c>
      <c r="O207" s="227">
        <f t="shared" si="71"/>
        <v>1000</v>
      </c>
      <c r="P207" s="431">
        <v>0</v>
      </c>
      <c r="R207" s="63"/>
      <c r="T207" s="137"/>
    </row>
    <row r="208" spans="1:20" s="258" customFormat="1" ht="15" customHeight="1" x14ac:dyDescent="0.25">
      <c r="A208" s="344"/>
      <c r="C208" s="379" t="s">
        <v>1046</v>
      </c>
      <c r="D208" s="339"/>
      <c r="E208" s="338"/>
      <c r="F208" s="409"/>
      <c r="G208" s="338"/>
      <c r="H208" s="340"/>
      <c r="I208" s="330"/>
      <c r="J208" s="340"/>
      <c r="K208" s="331"/>
      <c r="L208" s="330"/>
      <c r="M208" s="338"/>
      <c r="N208" s="331"/>
      <c r="O208" s="330"/>
      <c r="P208" s="340"/>
      <c r="R208" s="63"/>
      <c r="T208" s="137"/>
    </row>
    <row r="209" spans="1:20" ht="29.25" customHeight="1" x14ac:dyDescent="0.25">
      <c r="A209" s="94" t="s">
        <v>227</v>
      </c>
      <c r="B209" s="11" t="s">
        <v>228</v>
      </c>
      <c r="D209" s="339">
        <v>286.23</v>
      </c>
      <c r="E209" s="338">
        <v>261.60000000000002</v>
      </c>
      <c r="F209" s="409">
        <v>223.31</v>
      </c>
      <c r="G209" s="338">
        <v>253.74</v>
      </c>
      <c r="H209" s="340">
        <v>242.37</v>
      </c>
      <c r="I209" s="204">
        <v>300</v>
      </c>
      <c r="J209" s="362">
        <v>298.2</v>
      </c>
      <c r="K209" s="226">
        <v>300</v>
      </c>
      <c r="L209" s="226">
        <v>300</v>
      </c>
      <c r="M209" s="397">
        <v>275.18</v>
      </c>
      <c r="N209" s="235">
        <v>300</v>
      </c>
      <c r="O209" s="227">
        <f t="shared" si="71"/>
        <v>300</v>
      </c>
      <c r="P209" s="431">
        <v>145.97</v>
      </c>
      <c r="T209" s="137"/>
    </row>
    <row r="210" spans="1:20" ht="29.25" customHeight="1" x14ac:dyDescent="0.25">
      <c r="A210" s="94" t="s">
        <v>229</v>
      </c>
      <c r="B210" s="11" t="s">
        <v>230</v>
      </c>
      <c r="D210" s="339">
        <v>2258.1</v>
      </c>
      <c r="E210" s="338">
        <v>2389.35</v>
      </c>
      <c r="F210" s="409">
        <v>3137.92</v>
      </c>
      <c r="G210" s="338">
        <v>3225.45</v>
      </c>
      <c r="H210" s="340">
        <v>3278.26</v>
      </c>
      <c r="I210" s="204">
        <v>5000</v>
      </c>
      <c r="J210" s="362">
        <f>5042.18-600</f>
        <v>4442.18</v>
      </c>
      <c r="K210" s="226">
        <v>5000</v>
      </c>
      <c r="L210" s="226">
        <v>5000</v>
      </c>
      <c r="M210" s="397">
        <v>4490.66</v>
      </c>
      <c r="N210" s="235">
        <v>5000</v>
      </c>
      <c r="O210" s="227">
        <f t="shared" si="71"/>
        <v>5000</v>
      </c>
      <c r="P210" s="431">
        <v>2338.1</v>
      </c>
      <c r="T210" s="137"/>
    </row>
    <row r="211" spans="1:20" ht="29.25" customHeight="1" x14ac:dyDescent="0.25">
      <c r="A211" s="94" t="s">
        <v>231</v>
      </c>
      <c r="B211" s="11" t="s">
        <v>232</v>
      </c>
      <c r="D211" s="339">
        <v>176.1</v>
      </c>
      <c r="E211" s="338">
        <v>0</v>
      </c>
      <c r="F211" s="409">
        <v>110.8</v>
      </c>
      <c r="G211" s="338">
        <v>0</v>
      </c>
      <c r="H211" s="340">
        <v>64.11</v>
      </c>
      <c r="I211" s="204">
        <v>200</v>
      </c>
      <c r="J211" s="362">
        <v>51.85</v>
      </c>
      <c r="K211" s="226">
        <v>200</v>
      </c>
      <c r="L211" s="226">
        <v>200</v>
      </c>
      <c r="M211" s="397">
        <v>100.39</v>
      </c>
      <c r="N211" s="235">
        <v>200</v>
      </c>
      <c r="O211" s="227">
        <f t="shared" si="71"/>
        <v>200</v>
      </c>
      <c r="P211" s="431">
        <v>0</v>
      </c>
      <c r="T211" s="137"/>
    </row>
    <row r="212" spans="1:20" ht="29.25" customHeight="1" x14ac:dyDescent="0.25">
      <c r="A212" s="94" t="s">
        <v>233</v>
      </c>
      <c r="B212" s="11" t="s">
        <v>234</v>
      </c>
      <c r="D212" s="339">
        <v>0</v>
      </c>
      <c r="E212" s="338">
        <v>0</v>
      </c>
      <c r="F212" s="409">
        <v>100</v>
      </c>
      <c r="G212" s="338">
        <v>0</v>
      </c>
      <c r="H212" s="340">
        <v>0</v>
      </c>
      <c r="I212" s="204">
        <v>0</v>
      </c>
      <c r="J212" s="362">
        <v>0</v>
      </c>
      <c r="K212" s="226"/>
      <c r="L212" s="226">
        <v>0</v>
      </c>
      <c r="M212" s="397">
        <v>0</v>
      </c>
      <c r="N212" s="235"/>
      <c r="O212" s="227">
        <f t="shared" si="71"/>
        <v>0</v>
      </c>
      <c r="P212" s="431">
        <v>0</v>
      </c>
      <c r="T212" s="137"/>
    </row>
    <row r="213" spans="1:20" ht="24" customHeight="1" x14ac:dyDescent="0.25">
      <c r="A213" s="94">
        <v>4195</v>
      </c>
      <c r="B213" s="104" t="s">
        <v>655</v>
      </c>
      <c r="C213" s="105"/>
      <c r="D213" s="106">
        <f t="shared" ref="D213:P213" si="72">SUM(D$205:D$212)</f>
        <v>4570.47</v>
      </c>
      <c r="E213" s="107">
        <f t="shared" si="72"/>
        <v>4624.21</v>
      </c>
      <c r="F213" s="107">
        <f t="shared" si="72"/>
        <v>5694.63</v>
      </c>
      <c r="G213" s="107">
        <f t="shared" si="72"/>
        <v>5117.8500000000004</v>
      </c>
      <c r="H213" s="188">
        <f t="shared" si="72"/>
        <v>5586.07</v>
      </c>
      <c r="I213" s="187">
        <f t="shared" si="72"/>
        <v>8542</v>
      </c>
      <c r="J213" s="188">
        <f t="shared" si="72"/>
        <v>7547.7300000000005</v>
      </c>
      <c r="K213" s="189">
        <f t="shared" si="72"/>
        <v>9542</v>
      </c>
      <c r="L213" s="187">
        <f t="shared" si="72"/>
        <v>9542</v>
      </c>
      <c r="M213" s="382">
        <f t="shared" si="72"/>
        <v>8311.1099999999988</v>
      </c>
      <c r="N213" s="189">
        <f t="shared" si="72"/>
        <v>9700</v>
      </c>
      <c r="O213" s="187">
        <f t="shared" si="72"/>
        <v>9700</v>
      </c>
      <c r="P213" s="188">
        <f t="shared" si="72"/>
        <v>5258.7</v>
      </c>
      <c r="T213" s="137"/>
    </row>
    <row r="214" spans="1:20" ht="24" customHeight="1" x14ac:dyDescent="0.25">
      <c r="D214" s="339"/>
      <c r="E214" s="338"/>
      <c r="H214" s="264"/>
      <c r="I214" s="182"/>
      <c r="J214" s="184"/>
      <c r="K214" s="183"/>
      <c r="N214" s="183"/>
      <c r="P214" s="264"/>
      <c r="T214" s="137"/>
    </row>
    <row r="215" spans="1:20" ht="24" customHeight="1" x14ac:dyDescent="0.25">
      <c r="A215" s="94" t="s">
        <v>235</v>
      </c>
      <c r="B215" s="11" t="s">
        <v>236</v>
      </c>
      <c r="D215" s="339">
        <v>1831</v>
      </c>
      <c r="E215" s="338">
        <v>1105.6600000000001</v>
      </c>
      <c r="F215" s="409">
        <v>500</v>
      </c>
      <c r="G215" s="338">
        <v>500</v>
      </c>
      <c r="H215" s="340">
        <v>500</v>
      </c>
      <c r="I215" s="330">
        <v>500</v>
      </c>
      <c r="J215" s="284">
        <v>500</v>
      </c>
      <c r="K215" s="331">
        <v>500</v>
      </c>
      <c r="L215" s="330">
        <v>500</v>
      </c>
      <c r="M215" s="338">
        <v>500</v>
      </c>
      <c r="N215" s="331">
        <v>518</v>
      </c>
      <c r="O215" s="227">
        <f t="shared" ref="O215:O219" si="73">N215</f>
        <v>518</v>
      </c>
      <c r="P215" s="340">
        <v>518</v>
      </c>
      <c r="T215" s="137"/>
    </row>
    <row r="216" spans="1:20" s="160" customFormat="1" ht="15" customHeight="1" x14ac:dyDescent="0.25">
      <c r="A216" s="149"/>
      <c r="B216" s="149"/>
      <c r="C216" s="150" t="s">
        <v>1074</v>
      </c>
      <c r="D216" s="151"/>
      <c r="E216" s="152"/>
      <c r="F216" s="152"/>
      <c r="G216" s="338"/>
      <c r="H216" s="340"/>
      <c r="I216" s="330"/>
      <c r="J216" s="284"/>
      <c r="K216" s="331"/>
      <c r="L216" s="330"/>
      <c r="M216" s="338"/>
      <c r="N216" s="331"/>
      <c r="O216" s="330"/>
      <c r="P216" s="340"/>
      <c r="R216" s="63"/>
      <c r="T216" s="137"/>
    </row>
    <row r="217" spans="1:20" ht="29.25" customHeight="1" x14ac:dyDescent="0.25">
      <c r="A217" s="94" t="s">
        <v>237</v>
      </c>
      <c r="B217" s="11" t="s">
        <v>238</v>
      </c>
      <c r="D217" s="339">
        <v>9811.2999999999993</v>
      </c>
      <c r="E217" s="338">
        <v>9288.4699999999993</v>
      </c>
      <c r="F217" s="409">
        <v>8889</v>
      </c>
      <c r="G217" s="338">
        <v>8890</v>
      </c>
      <c r="H217" s="340">
        <v>9779</v>
      </c>
      <c r="I217" s="330">
        <v>9292</v>
      </c>
      <c r="J217" s="284">
        <v>9292</v>
      </c>
      <c r="K217" s="331">
        <v>10221</v>
      </c>
      <c r="L217" s="330">
        <v>10221</v>
      </c>
      <c r="M217" s="338">
        <v>10221</v>
      </c>
      <c r="N217" s="331">
        <v>9646</v>
      </c>
      <c r="O217" s="227">
        <f t="shared" si="73"/>
        <v>9646</v>
      </c>
      <c r="P217" s="340">
        <v>9646</v>
      </c>
      <c r="T217" s="137"/>
    </row>
    <row r="218" spans="1:20" s="160" customFormat="1" ht="15" customHeight="1" x14ac:dyDescent="0.25">
      <c r="A218" s="149"/>
      <c r="B218" s="149"/>
      <c r="C218" s="150" t="s">
        <v>1076</v>
      </c>
      <c r="D218" s="151"/>
      <c r="E218" s="152"/>
      <c r="F218" s="152"/>
      <c r="G218" s="338"/>
      <c r="H218" s="340"/>
      <c r="I218" s="330"/>
      <c r="J218" s="284"/>
      <c r="K218" s="331"/>
      <c r="L218" s="330"/>
      <c r="M218" s="338"/>
      <c r="N218" s="331"/>
      <c r="O218" s="330"/>
      <c r="P218" s="340"/>
      <c r="R218" s="63"/>
      <c r="T218" s="137"/>
    </row>
    <row r="219" spans="1:20" ht="29.25" customHeight="1" x14ac:dyDescent="0.25">
      <c r="A219" s="94" t="s">
        <v>239</v>
      </c>
      <c r="B219" s="11" t="s">
        <v>240</v>
      </c>
      <c r="D219" s="339">
        <v>26175.85</v>
      </c>
      <c r="E219" s="338">
        <v>12862</v>
      </c>
      <c r="F219" s="409">
        <v>26594</v>
      </c>
      <c r="G219" s="338">
        <v>28558</v>
      </c>
      <c r="H219" s="340">
        <v>30667</v>
      </c>
      <c r="I219" s="330">
        <v>32814</v>
      </c>
      <c r="J219" s="284">
        <v>32814</v>
      </c>
      <c r="K219" s="331">
        <v>32814</v>
      </c>
      <c r="L219" s="330">
        <v>32814</v>
      </c>
      <c r="M219" s="338">
        <v>32814</v>
      </c>
      <c r="N219" s="331">
        <v>35767</v>
      </c>
      <c r="O219" s="227">
        <f t="shared" si="73"/>
        <v>35767</v>
      </c>
      <c r="P219" s="340">
        <v>35767</v>
      </c>
      <c r="T219" s="137"/>
    </row>
    <row r="220" spans="1:20" s="160" customFormat="1" ht="15" customHeight="1" x14ac:dyDescent="0.25">
      <c r="A220" s="149"/>
      <c r="B220" s="149"/>
      <c r="C220" s="150" t="s">
        <v>1075</v>
      </c>
      <c r="D220" s="151"/>
      <c r="E220" s="152"/>
      <c r="F220" s="152"/>
      <c r="G220" s="152"/>
      <c r="H220" s="154"/>
      <c r="I220" s="153"/>
      <c r="J220" s="154"/>
      <c r="K220" s="155"/>
      <c r="L220" s="153"/>
      <c r="M220" s="383"/>
      <c r="N220" s="155"/>
      <c r="O220" s="153"/>
      <c r="P220" s="154"/>
      <c r="R220" s="63"/>
      <c r="T220" s="137"/>
    </row>
    <row r="221" spans="1:20" ht="24" customHeight="1" x14ac:dyDescent="0.25">
      <c r="A221" s="94">
        <v>4196</v>
      </c>
      <c r="B221" s="104" t="s">
        <v>656</v>
      </c>
      <c r="C221" s="105"/>
      <c r="D221" s="106">
        <f t="shared" ref="D221:P221" si="74">SUM(D$214:D$219)</f>
        <v>37818.149999999994</v>
      </c>
      <c r="E221" s="107">
        <f t="shared" si="74"/>
        <v>23256.129999999997</v>
      </c>
      <c r="F221" s="107">
        <f t="shared" si="74"/>
        <v>35983</v>
      </c>
      <c r="G221" s="107">
        <f t="shared" si="74"/>
        <v>37948</v>
      </c>
      <c r="H221" s="188">
        <f t="shared" si="74"/>
        <v>40946</v>
      </c>
      <c r="I221" s="187">
        <f t="shared" si="74"/>
        <v>42606</v>
      </c>
      <c r="J221" s="188">
        <f t="shared" si="74"/>
        <v>42606</v>
      </c>
      <c r="K221" s="189">
        <f t="shared" si="74"/>
        <v>43535</v>
      </c>
      <c r="L221" s="187">
        <f t="shared" si="74"/>
        <v>43535</v>
      </c>
      <c r="M221" s="382">
        <f t="shared" si="74"/>
        <v>43535</v>
      </c>
      <c r="N221" s="189">
        <f t="shared" si="74"/>
        <v>45931</v>
      </c>
      <c r="O221" s="187">
        <f t="shared" si="74"/>
        <v>45931</v>
      </c>
      <c r="P221" s="188">
        <f t="shared" si="74"/>
        <v>45931</v>
      </c>
      <c r="T221" s="137"/>
    </row>
    <row r="222" spans="1:20" ht="24" customHeight="1" x14ac:dyDescent="0.25">
      <c r="D222" s="339"/>
      <c r="E222" s="338"/>
      <c r="H222" s="264"/>
      <c r="I222" s="182"/>
      <c r="J222" s="184"/>
      <c r="K222" s="183"/>
      <c r="N222" s="183"/>
      <c r="P222" s="264"/>
      <c r="T222" s="137"/>
    </row>
    <row r="223" spans="1:20" ht="24" customHeight="1" x14ac:dyDescent="0.25">
      <c r="A223" s="94" t="s">
        <v>241</v>
      </c>
      <c r="B223" s="11" t="s">
        <v>242</v>
      </c>
      <c r="D223" s="339">
        <v>52859.83</v>
      </c>
      <c r="E223" s="338">
        <v>54064.75</v>
      </c>
      <c r="F223" s="409">
        <v>54992.71</v>
      </c>
      <c r="G223" s="338">
        <v>56095.93</v>
      </c>
      <c r="H223" s="340">
        <v>57139.16</v>
      </c>
      <c r="I223" s="204">
        <v>58000</v>
      </c>
      <c r="J223" s="362">
        <v>58304.94</v>
      </c>
      <c r="K223" s="226">
        <v>59160</v>
      </c>
      <c r="L223" s="226">
        <v>59160</v>
      </c>
      <c r="M223" s="397">
        <v>59638.02</v>
      </c>
      <c r="N223" s="235">
        <v>61500</v>
      </c>
      <c r="O223" s="227">
        <f t="shared" ref="O223:O263" si="75">N223</f>
        <v>61500</v>
      </c>
      <c r="P223" s="431">
        <v>40211.49</v>
      </c>
      <c r="Q223" s="137"/>
      <c r="T223" s="137"/>
    </row>
    <row r="224" spans="1:20" s="258" customFormat="1" ht="15" customHeight="1" x14ac:dyDescent="0.25">
      <c r="A224" s="149"/>
      <c r="B224" s="149"/>
      <c r="C224" s="150" t="s">
        <v>1077</v>
      </c>
      <c r="D224" s="151"/>
      <c r="E224" s="152"/>
      <c r="F224" s="152"/>
      <c r="G224" s="338"/>
      <c r="H224" s="340"/>
      <c r="I224" s="330"/>
      <c r="J224" s="340"/>
      <c r="K224" s="331"/>
      <c r="L224" s="330"/>
      <c r="M224" s="338"/>
      <c r="N224" s="331"/>
      <c r="O224" s="330"/>
      <c r="P224" s="340"/>
      <c r="R224" s="63"/>
      <c r="T224" s="137"/>
    </row>
    <row r="225" spans="1:20" ht="24" customHeight="1" x14ac:dyDescent="0.25">
      <c r="A225" s="94" t="s">
        <v>243</v>
      </c>
      <c r="B225" s="11" t="s">
        <v>244</v>
      </c>
      <c r="D225" s="339">
        <v>302.25</v>
      </c>
      <c r="E225" s="338">
        <v>1847.85</v>
      </c>
      <c r="F225" s="409">
        <v>606.25</v>
      </c>
      <c r="G225" s="338">
        <v>237.5</v>
      </c>
      <c r="H225" s="340">
        <v>42</v>
      </c>
      <c r="I225" s="204">
        <v>2630</v>
      </c>
      <c r="J225" s="362">
        <v>0</v>
      </c>
      <c r="K225" s="226">
        <v>2630</v>
      </c>
      <c r="L225" s="226">
        <v>2630</v>
      </c>
      <c r="M225" s="397">
        <v>0</v>
      </c>
      <c r="N225" s="235">
        <v>2788</v>
      </c>
      <c r="O225" s="227">
        <f t="shared" si="75"/>
        <v>2788</v>
      </c>
      <c r="P225" s="431">
        <v>0</v>
      </c>
      <c r="T225" s="137"/>
    </row>
    <row r="226" spans="1:20" ht="24" customHeight="1" x14ac:dyDescent="0.25">
      <c r="A226" s="94" t="s">
        <v>245</v>
      </c>
      <c r="B226" s="11" t="s">
        <v>246</v>
      </c>
      <c r="D226" s="339">
        <v>21138.48</v>
      </c>
      <c r="E226" s="338">
        <v>21775.68</v>
      </c>
      <c r="F226" s="409">
        <v>17898.900000000001</v>
      </c>
      <c r="G226" s="338">
        <v>15033.75</v>
      </c>
      <c r="H226" s="340">
        <v>17713.75</v>
      </c>
      <c r="I226" s="204">
        <v>22440</v>
      </c>
      <c r="J226" s="362">
        <v>24270</v>
      </c>
      <c r="K226" s="226">
        <v>23480</v>
      </c>
      <c r="L226" s="226">
        <v>23480</v>
      </c>
      <c r="M226" s="397">
        <v>25874.46</v>
      </c>
      <c r="N226" s="235">
        <v>25810</v>
      </c>
      <c r="O226" s="227">
        <f t="shared" si="75"/>
        <v>25810</v>
      </c>
      <c r="P226" s="431">
        <v>11683.6</v>
      </c>
      <c r="R226" s="241"/>
      <c r="T226" s="137"/>
    </row>
    <row r="227" spans="1:20" ht="24" customHeight="1" x14ac:dyDescent="0.25">
      <c r="A227" s="94" t="s">
        <v>247</v>
      </c>
      <c r="B227" s="11" t="s">
        <v>248</v>
      </c>
      <c r="D227" s="339">
        <v>2874</v>
      </c>
      <c r="E227" s="338">
        <v>1242</v>
      </c>
      <c r="F227" s="409">
        <v>1242</v>
      </c>
      <c r="G227" s="338">
        <v>2040.96</v>
      </c>
      <c r="H227" s="340">
        <v>2297.75</v>
      </c>
      <c r="I227" s="204">
        <v>1554</v>
      </c>
      <c r="J227" s="362">
        <v>1407.5</v>
      </c>
      <c r="K227" s="226">
        <v>1554</v>
      </c>
      <c r="L227" s="226">
        <v>1554</v>
      </c>
      <c r="M227" s="397">
        <v>1037.5</v>
      </c>
      <c r="N227" s="235">
        <v>1655</v>
      </c>
      <c r="O227" s="227">
        <f t="shared" si="75"/>
        <v>1655</v>
      </c>
      <c r="P227" s="431">
        <v>84</v>
      </c>
      <c r="T227" s="137"/>
    </row>
    <row r="228" spans="1:20" ht="24" customHeight="1" x14ac:dyDescent="0.25">
      <c r="A228" s="94" t="s">
        <v>249</v>
      </c>
      <c r="B228" s="11" t="s">
        <v>250</v>
      </c>
      <c r="D228" s="339">
        <v>55683.5</v>
      </c>
      <c r="E228" s="338">
        <v>54250.5</v>
      </c>
      <c r="F228" s="409">
        <v>44056.5</v>
      </c>
      <c r="G228" s="338">
        <v>51992.25</v>
      </c>
      <c r="H228" s="340">
        <v>92112.75</v>
      </c>
      <c r="I228" s="204">
        <v>87111</v>
      </c>
      <c r="J228" s="362">
        <v>94154.68</v>
      </c>
      <c r="K228" s="226">
        <v>94911</v>
      </c>
      <c r="L228" s="226">
        <v>94911</v>
      </c>
      <c r="M228" s="397">
        <v>79213.5</v>
      </c>
      <c r="N228" s="235">
        <v>100606</v>
      </c>
      <c r="O228" s="227">
        <v>99601</v>
      </c>
      <c r="P228" s="431">
        <v>44003</v>
      </c>
      <c r="T228" s="137"/>
    </row>
    <row r="229" spans="1:20" s="258" customFormat="1" ht="15" customHeight="1" x14ac:dyDescent="0.25">
      <c r="A229" s="149"/>
      <c r="B229" s="149"/>
      <c r="C229" s="150" t="s">
        <v>1078</v>
      </c>
      <c r="D229" s="151"/>
      <c r="E229" s="152"/>
      <c r="F229" s="152"/>
      <c r="G229" s="338"/>
      <c r="H229" s="340"/>
      <c r="I229" s="330"/>
      <c r="J229" s="340"/>
      <c r="K229" s="331"/>
      <c r="L229" s="330"/>
      <c r="M229" s="338"/>
      <c r="N229" s="331"/>
      <c r="O229" s="330"/>
      <c r="P229" s="340"/>
      <c r="R229" s="63"/>
      <c r="T229" s="137"/>
    </row>
    <row r="230" spans="1:20" ht="24" customHeight="1" x14ac:dyDescent="0.25">
      <c r="A230" s="94" t="s">
        <v>251</v>
      </c>
      <c r="B230" s="11" t="s">
        <v>252</v>
      </c>
      <c r="D230" s="339">
        <v>8541</v>
      </c>
      <c r="E230" s="338">
        <v>5265</v>
      </c>
      <c r="F230" s="409">
        <v>8111.25</v>
      </c>
      <c r="G230" s="338">
        <v>7864.5</v>
      </c>
      <c r="H230" s="340">
        <v>8089</v>
      </c>
      <c r="I230" s="204">
        <v>6000</v>
      </c>
      <c r="J230" s="362">
        <v>2245.1799999999998</v>
      </c>
      <c r="K230" s="226">
        <v>6000</v>
      </c>
      <c r="L230" s="226">
        <v>6000</v>
      </c>
      <c r="M230" s="397">
        <v>2787.5</v>
      </c>
      <c r="N230" s="235">
        <v>6000</v>
      </c>
      <c r="O230" s="227">
        <f t="shared" si="75"/>
        <v>6000</v>
      </c>
      <c r="P230" s="431">
        <v>126</v>
      </c>
      <c r="R230" s="181"/>
      <c r="T230" s="137"/>
    </row>
    <row r="231" spans="1:20" ht="24" customHeight="1" x14ac:dyDescent="0.25">
      <c r="A231" s="94" t="s">
        <v>253</v>
      </c>
      <c r="B231" s="11" t="s">
        <v>254</v>
      </c>
      <c r="D231" s="339">
        <v>3940.25</v>
      </c>
      <c r="E231" s="338">
        <v>22620.75</v>
      </c>
      <c r="F231" s="409">
        <v>14422.32</v>
      </c>
      <c r="G231" s="338">
        <v>16948.07</v>
      </c>
      <c r="H231" s="340">
        <v>15507.34</v>
      </c>
      <c r="I231" s="204">
        <v>7438</v>
      </c>
      <c r="J231" s="362">
        <v>5188.09</v>
      </c>
      <c r="K231" s="226">
        <v>7438</v>
      </c>
      <c r="L231" s="226">
        <v>7438</v>
      </c>
      <c r="M231" s="397">
        <v>6587.5</v>
      </c>
      <c r="N231" s="235">
        <v>7884</v>
      </c>
      <c r="O231" s="227">
        <f t="shared" si="75"/>
        <v>7884</v>
      </c>
      <c r="P231" s="431">
        <v>396</v>
      </c>
      <c r="R231" s="181"/>
      <c r="T231" s="137"/>
    </row>
    <row r="232" spans="1:20" ht="24" customHeight="1" x14ac:dyDescent="0.25">
      <c r="A232" s="94" t="s">
        <v>255</v>
      </c>
      <c r="B232" s="11" t="s">
        <v>256</v>
      </c>
      <c r="D232" s="339">
        <v>0</v>
      </c>
      <c r="E232" s="338">
        <v>0</v>
      </c>
      <c r="F232" s="409">
        <v>0</v>
      </c>
      <c r="G232" s="338">
        <v>0</v>
      </c>
      <c r="H232" s="340">
        <v>0</v>
      </c>
      <c r="I232" s="204">
        <v>0</v>
      </c>
      <c r="J232" s="362">
        <v>0</v>
      </c>
      <c r="K232" s="226"/>
      <c r="L232" s="226">
        <v>0</v>
      </c>
      <c r="M232" s="397">
        <v>0</v>
      </c>
      <c r="N232" s="235"/>
      <c r="O232" s="227">
        <f t="shared" si="75"/>
        <v>0</v>
      </c>
      <c r="P232" s="431">
        <v>0</v>
      </c>
      <c r="T232" s="137"/>
    </row>
    <row r="233" spans="1:20" ht="24" customHeight="1" x14ac:dyDescent="0.25">
      <c r="A233" s="94" t="s">
        <v>257</v>
      </c>
      <c r="B233" s="11" t="s">
        <v>258</v>
      </c>
      <c r="D233" s="339">
        <v>280</v>
      </c>
      <c r="E233" s="338">
        <v>560</v>
      </c>
      <c r="F233" s="409">
        <v>1210</v>
      </c>
      <c r="G233" s="338">
        <v>1000</v>
      </c>
      <c r="H233" s="340">
        <v>255</v>
      </c>
      <c r="I233" s="204">
        <v>0</v>
      </c>
      <c r="J233" s="362">
        <v>344.5</v>
      </c>
      <c r="K233" s="226"/>
      <c r="L233" s="226">
        <v>0</v>
      </c>
      <c r="M233" s="397">
        <v>120</v>
      </c>
      <c r="N233" s="235">
        <v>2500</v>
      </c>
      <c r="O233" s="227">
        <f t="shared" si="75"/>
        <v>2500</v>
      </c>
      <c r="P233" s="431">
        <v>0</v>
      </c>
      <c r="T233" s="137"/>
    </row>
    <row r="234" spans="1:20" s="245" customFormat="1" ht="24" customHeight="1" x14ac:dyDescent="0.25">
      <c r="A234" s="246" t="s">
        <v>872</v>
      </c>
      <c r="B234" s="245" t="s">
        <v>873</v>
      </c>
      <c r="C234" s="228"/>
      <c r="D234" s="339">
        <v>0</v>
      </c>
      <c r="E234" s="338">
        <v>0</v>
      </c>
      <c r="F234" s="409">
        <v>0</v>
      </c>
      <c r="G234" s="338">
        <v>2376</v>
      </c>
      <c r="H234" s="340">
        <v>4857.57</v>
      </c>
      <c r="I234" s="204">
        <v>0</v>
      </c>
      <c r="J234" s="362">
        <v>3661.55</v>
      </c>
      <c r="K234" s="226">
        <v>2000</v>
      </c>
      <c r="L234" s="226">
        <v>2000</v>
      </c>
      <c r="M234" s="397">
        <v>370</v>
      </c>
      <c r="N234" s="235">
        <v>2000</v>
      </c>
      <c r="O234" s="227">
        <f t="shared" si="75"/>
        <v>2000</v>
      </c>
      <c r="P234" s="431">
        <v>660</v>
      </c>
      <c r="R234" s="63"/>
      <c r="T234" s="137"/>
    </row>
    <row r="235" spans="1:20" s="258" customFormat="1" ht="24" customHeight="1" x14ac:dyDescent="0.25">
      <c r="A235" s="256" t="s">
        <v>884</v>
      </c>
      <c r="B235" s="258" t="s">
        <v>885</v>
      </c>
      <c r="C235" s="228"/>
      <c r="D235" s="339"/>
      <c r="E235" s="338"/>
      <c r="F235" s="409"/>
      <c r="G235" s="338">
        <v>3339</v>
      </c>
      <c r="H235" s="340">
        <v>1465.93</v>
      </c>
      <c r="I235" s="204">
        <v>0</v>
      </c>
      <c r="J235" s="362">
        <v>457.5</v>
      </c>
      <c r="K235" s="226"/>
      <c r="L235" s="226">
        <v>0</v>
      </c>
      <c r="M235" s="397">
        <v>186</v>
      </c>
      <c r="N235" s="235"/>
      <c r="O235" s="227">
        <v>1005</v>
      </c>
      <c r="P235" s="431">
        <v>0</v>
      </c>
      <c r="R235" s="63"/>
      <c r="T235" s="137"/>
    </row>
    <row r="236" spans="1:20" ht="24" customHeight="1" x14ac:dyDescent="0.25">
      <c r="A236" s="94" t="s">
        <v>259</v>
      </c>
      <c r="B236" s="11" t="s">
        <v>260</v>
      </c>
      <c r="D236" s="339">
        <v>46.5</v>
      </c>
      <c r="E236" s="338">
        <v>48</v>
      </c>
      <c r="F236" s="409">
        <v>0</v>
      </c>
      <c r="G236" s="338">
        <v>895.5</v>
      </c>
      <c r="H236" s="340">
        <v>796.5</v>
      </c>
      <c r="I236" s="204">
        <v>0</v>
      </c>
      <c r="J236" s="362">
        <v>0</v>
      </c>
      <c r="K236" s="226"/>
      <c r="L236" s="226">
        <v>1000</v>
      </c>
      <c r="M236" s="397">
        <v>549</v>
      </c>
      <c r="N236" s="235">
        <v>1000</v>
      </c>
      <c r="O236" s="227">
        <f t="shared" si="75"/>
        <v>1000</v>
      </c>
      <c r="P236" s="431">
        <v>0</v>
      </c>
      <c r="T236" s="137"/>
    </row>
    <row r="237" spans="1:20" s="247" customFormat="1" ht="24" customHeight="1" x14ac:dyDescent="0.25">
      <c r="A237" s="248" t="s">
        <v>874</v>
      </c>
      <c r="B237" s="258" t="s">
        <v>919</v>
      </c>
      <c r="C237" s="228"/>
      <c r="D237" s="339">
        <v>0</v>
      </c>
      <c r="E237" s="338">
        <v>0</v>
      </c>
      <c r="F237" s="409">
        <v>0</v>
      </c>
      <c r="G237" s="338">
        <v>0</v>
      </c>
      <c r="H237" s="340">
        <v>0</v>
      </c>
      <c r="I237" s="204">
        <v>0</v>
      </c>
      <c r="J237" s="362">
        <v>0</v>
      </c>
      <c r="K237" s="226"/>
      <c r="L237" s="226">
        <v>0</v>
      </c>
      <c r="M237" s="397">
        <v>0</v>
      </c>
      <c r="N237" s="235"/>
      <c r="O237" s="227">
        <f t="shared" si="75"/>
        <v>0</v>
      </c>
      <c r="P237" s="431">
        <v>0</v>
      </c>
      <c r="R237" s="63"/>
      <c r="T237" s="137"/>
    </row>
    <row r="238" spans="1:20" ht="24" customHeight="1" x14ac:dyDescent="0.25">
      <c r="A238" s="94" t="s">
        <v>261</v>
      </c>
      <c r="B238" s="11" t="s">
        <v>262</v>
      </c>
      <c r="D238" s="339"/>
      <c r="E238" s="338"/>
      <c r="F238" s="409">
        <v>0</v>
      </c>
      <c r="G238" s="338">
        <v>0</v>
      </c>
      <c r="H238" s="340">
        <v>0</v>
      </c>
      <c r="I238" s="204">
        <v>0</v>
      </c>
      <c r="J238" s="362">
        <v>0</v>
      </c>
      <c r="K238" s="226"/>
      <c r="L238" s="226">
        <v>0</v>
      </c>
      <c r="M238" s="397">
        <v>0</v>
      </c>
      <c r="N238" s="235"/>
      <c r="O238" s="227">
        <f t="shared" si="75"/>
        <v>0</v>
      </c>
      <c r="P238" s="431">
        <v>0</v>
      </c>
      <c r="T238" s="137"/>
    </row>
    <row r="239" spans="1:20" ht="24" customHeight="1" x14ac:dyDescent="0.25">
      <c r="A239" s="94" t="s">
        <v>263</v>
      </c>
      <c r="B239" s="11" t="s">
        <v>264</v>
      </c>
      <c r="D239" s="339">
        <v>0</v>
      </c>
      <c r="E239" s="338">
        <v>275.39999999999998</v>
      </c>
      <c r="F239" s="409">
        <v>173.34</v>
      </c>
      <c r="G239" s="338">
        <v>0</v>
      </c>
      <c r="H239" s="340">
        <v>0</v>
      </c>
      <c r="I239" s="204">
        <v>175</v>
      </c>
      <c r="J239" s="362">
        <v>0</v>
      </c>
      <c r="K239" s="226">
        <v>175</v>
      </c>
      <c r="L239" s="226">
        <v>175</v>
      </c>
      <c r="M239" s="397">
        <v>0</v>
      </c>
      <c r="N239" s="235">
        <v>175</v>
      </c>
      <c r="O239" s="227">
        <f t="shared" si="75"/>
        <v>175</v>
      </c>
      <c r="P239" s="431">
        <v>13</v>
      </c>
      <c r="T239" s="137"/>
    </row>
    <row r="240" spans="1:20" ht="24" customHeight="1" x14ac:dyDescent="0.25">
      <c r="A240" s="94" t="s">
        <v>265</v>
      </c>
      <c r="B240" s="11" t="s">
        <v>266</v>
      </c>
      <c r="D240" s="339">
        <v>72</v>
      </c>
      <c r="E240" s="338">
        <v>2125</v>
      </c>
      <c r="F240" s="409">
        <v>1981.45</v>
      </c>
      <c r="G240" s="338">
        <v>2766</v>
      </c>
      <c r="H240" s="340">
        <v>610</v>
      </c>
      <c r="I240" s="204">
        <v>1810</v>
      </c>
      <c r="J240" s="362">
        <v>1675</v>
      </c>
      <c r="K240" s="226">
        <v>1810</v>
      </c>
      <c r="L240" s="226">
        <v>1810</v>
      </c>
      <c r="M240" s="397">
        <v>2038.56</v>
      </c>
      <c r="N240" s="235">
        <v>2310</v>
      </c>
      <c r="O240" s="227">
        <f t="shared" si="75"/>
        <v>2310</v>
      </c>
      <c r="P240" s="431">
        <v>1915</v>
      </c>
      <c r="T240" s="137"/>
    </row>
    <row r="241" spans="1:20" ht="24" customHeight="1" x14ac:dyDescent="0.25">
      <c r="A241" s="94" t="s">
        <v>267</v>
      </c>
      <c r="B241" s="11" t="s">
        <v>268</v>
      </c>
      <c r="D241" s="339">
        <v>0</v>
      </c>
      <c r="E241" s="338">
        <v>0</v>
      </c>
      <c r="F241" s="409">
        <v>0</v>
      </c>
      <c r="G241" s="338">
        <v>0</v>
      </c>
      <c r="H241" s="340">
        <v>665</v>
      </c>
      <c r="I241" s="204">
        <v>2500</v>
      </c>
      <c r="J241" s="362">
        <v>101.22</v>
      </c>
      <c r="K241" s="226">
        <v>1000</v>
      </c>
      <c r="L241" s="226">
        <v>1000</v>
      </c>
      <c r="M241" s="397">
        <v>0</v>
      </c>
      <c r="N241" s="235">
        <v>1000</v>
      </c>
      <c r="O241" s="227">
        <f t="shared" si="75"/>
        <v>1000</v>
      </c>
      <c r="P241" s="431">
        <v>0</v>
      </c>
      <c r="T241" s="137"/>
    </row>
    <row r="242" spans="1:20" ht="24" customHeight="1" x14ac:dyDescent="0.25">
      <c r="A242" s="94" t="s">
        <v>269</v>
      </c>
      <c r="B242" s="11" t="s">
        <v>270</v>
      </c>
      <c r="D242" s="339">
        <v>1860.89</v>
      </c>
      <c r="E242" s="338">
        <v>2113.81</v>
      </c>
      <c r="F242" s="409">
        <v>2254.08</v>
      </c>
      <c r="G242" s="338">
        <v>2152.2199999999998</v>
      </c>
      <c r="H242" s="340">
        <v>3117.48</v>
      </c>
      <c r="I242" s="204">
        <v>2200</v>
      </c>
      <c r="J242" s="362">
        <v>3135.48</v>
      </c>
      <c r="K242" s="226">
        <v>2200</v>
      </c>
      <c r="L242" s="226">
        <v>2200</v>
      </c>
      <c r="M242" s="397">
        <v>1880.15</v>
      </c>
      <c r="N242" s="235">
        <v>2200</v>
      </c>
      <c r="O242" s="227">
        <f t="shared" si="75"/>
        <v>2200</v>
      </c>
      <c r="P242" s="431">
        <v>1214.8</v>
      </c>
      <c r="T242" s="137"/>
    </row>
    <row r="243" spans="1:20" ht="24" customHeight="1" x14ac:dyDescent="0.25">
      <c r="A243" s="94" t="s">
        <v>271</v>
      </c>
      <c r="B243" s="11" t="s">
        <v>272</v>
      </c>
      <c r="D243" s="339">
        <v>4232.83</v>
      </c>
      <c r="E243" s="338">
        <v>4534.58</v>
      </c>
      <c r="F243" s="409">
        <v>4457.18</v>
      </c>
      <c r="G243" s="338">
        <v>4263.6400000000003</v>
      </c>
      <c r="H243" s="340">
        <v>4066.44</v>
      </c>
      <c r="I243" s="204">
        <v>5304</v>
      </c>
      <c r="J243" s="362">
        <v>4673.95</v>
      </c>
      <c r="K243" s="226">
        <v>5304</v>
      </c>
      <c r="L243" s="226">
        <v>5304</v>
      </c>
      <c r="M243" s="397">
        <v>4778.3999999999996</v>
      </c>
      <c r="N243" s="235">
        <v>5304</v>
      </c>
      <c r="O243" s="227">
        <f t="shared" si="75"/>
        <v>5304</v>
      </c>
      <c r="P243" s="431">
        <v>2568.37</v>
      </c>
      <c r="T243" s="137"/>
    </row>
    <row r="244" spans="1:20" ht="24" customHeight="1" x14ac:dyDescent="0.25">
      <c r="A244" s="94" t="s">
        <v>273</v>
      </c>
      <c r="B244" s="11" t="s">
        <v>274</v>
      </c>
      <c r="D244" s="339">
        <v>2893.37</v>
      </c>
      <c r="E244" s="338">
        <v>3415.91</v>
      </c>
      <c r="F244" s="409">
        <v>3394.91</v>
      </c>
      <c r="G244" s="338">
        <v>3365.36</v>
      </c>
      <c r="H244" s="340">
        <v>5008.97</v>
      </c>
      <c r="I244" s="204">
        <v>3000</v>
      </c>
      <c r="J244" s="362">
        <v>3388.35</v>
      </c>
      <c r="K244" s="226">
        <v>3000</v>
      </c>
      <c r="L244" s="226">
        <v>3000</v>
      </c>
      <c r="M244" s="397">
        <v>2752.76</v>
      </c>
      <c r="N244" s="235">
        <v>3000</v>
      </c>
      <c r="O244" s="227">
        <f t="shared" si="75"/>
        <v>3000</v>
      </c>
      <c r="P244" s="431">
        <v>1728.08</v>
      </c>
      <c r="T244" s="137"/>
    </row>
    <row r="245" spans="1:20" ht="24" customHeight="1" x14ac:dyDescent="0.25">
      <c r="A245" s="94" t="s">
        <v>275</v>
      </c>
      <c r="B245" s="11" t="s">
        <v>276</v>
      </c>
      <c r="D245" s="339">
        <v>4000</v>
      </c>
      <c r="E245" s="338">
        <v>4000</v>
      </c>
      <c r="F245" s="409">
        <v>4000</v>
      </c>
      <c r="G245" s="338">
        <v>4000</v>
      </c>
      <c r="H245" s="340">
        <v>4000</v>
      </c>
      <c r="I245" s="204">
        <v>4080</v>
      </c>
      <c r="J245" s="362">
        <v>4000</v>
      </c>
      <c r="K245" s="226">
        <v>4080</v>
      </c>
      <c r="L245" s="226">
        <v>4080</v>
      </c>
      <c r="M245" s="397">
        <v>4000</v>
      </c>
      <c r="N245" s="235">
        <v>4080</v>
      </c>
      <c r="O245" s="227">
        <f t="shared" si="75"/>
        <v>4080</v>
      </c>
      <c r="P245" s="431">
        <v>0</v>
      </c>
      <c r="T245" s="137"/>
    </row>
    <row r="246" spans="1:20" s="160" customFormat="1" ht="15" customHeight="1" x14ac:dyDescent="0.25">
      <c r="A246" s="149"/>
      <c r="B246" s="149"/>
      <c r="C246" s="150" t="s">
        <v>920</v>
      </c>
      <c r="D246" s="151"/>
      <c r="E246" s="152"/>
      <c r="F246" s="152"/>
      <c r="G246" s="152"/>
      <c r="H246" s="154"/>
      <c r="I246" s="153"/>
      <c r="J246" s="154"/>
      <c r="K246" s="398"/>
      <c r="L246" s="399"/>
      <c r="M246" s="420"/>
      <c r="N246" s="398"/>
      <c r="O246" s="399"/>
      <c r="P246" s="432"/>
      <c r="R246" s="63"/>
      <c r="T246" s="137"/>
    </row>
    <row r="247" spans="1:20" s="92" customFormat="1" ht="24" customHeight="1" x14ac:dyDescent="0.25">
      <c r="A247" s="248" t="s">
        <v>875</v>
      </c>
      <c r="B247" s="92" t="s">
        <v>847</v>
      </c>
      <c r="C247" s="8"/>
      <c r="D247" s="339"/>
      <c r="E247" s="338"/>
      <c r="F247" s="409">
        <v>301</v>
      </c>
      <c r="G247" s="338">
        <v>146</v>
      </c>
      <c r="H247" s="340">
        <v>146</v>
      </c>
      <c r="I247" s="330">
        <v>500</v>
      </c>
      <c r="J247" s="288">
        <v>0</v>
      </c>
      <c r="K247" s="226">
        <v>500</v>
      </c>
      <c r="L247" s="226">
        <v>500</v>
      </c>
      <c r="M247" s="397">
        <v>143.34</v>
      </c>
      <c r="N247" s="235">
        <v>500</v>
      </c>
      <c r="O247" s="227">
        <f t="shared" si="75"/>
        <v>500</v>
      </c>
      <c r="P247" s="431">
        <v>0</v>
      </c>
      <c r="R247" s="63"/>
      <c r="T247" s="137"/>
    </row>
    <row r="248" spans="1:20" s="249" customFormat="1" ht="24" customHeight="1" x14ac:dyDescent="0.25">
      <c r="A248" s="248" t="s">
        <v>875</v>
      </c>
      <c r="B248" s="249" t="s">
        <v>876</v>
      </c>
      <c r="C248" s="228"/>
      <c r="D248" s="339"/>
      <c r="E248" s="338"/>
      <c r="F248" s="409"/>
      <c r="G248" s="338">
        <v>0</v>
      </c>
      <c r="H248" s="340">
        <v>0</v>
      </c>
      <c r="I248" s="330">
        <v>0</v>
      </c>
      <c r="J248" s="288">
        <v>0</v>
      </c>
      <c r="K248" s="226"/>
      <c r="L248" s="226">
        <v>0</v>
      </c>
      <c r="M248" s="397">
        <v>0</v>
      </c>
      <c r="N248" s="235"/>
      <c r="O248" s="227">
        <f t="shared" si="75"/>
        <v>0</v>
      </c>
      <c r="P248" s="431">
        <v>0</v>
      </c>
      <c r="R248" s="63"/>
      <c r="T248" s="137"/>
    </row>
    <row r="249" spans="1:20" s="258" customFormat="1" ht="24" customHeight="1" x14ac:dyDescent="0.25">
      <c r="A249" s="286" t="s">
        <v>900</v>
      </c>
      <c r="B249" s="287" t="s">
        <v>1125</v>
      </c>
      <c r="C249" s="285"/>
      <c r="D249" s="339"/>
      <c r="E249" s="338"/>
      <c r="F249" s="409"/>
      <c r="G249" s="338">
        <v>2213.4</v>
      </c>
      <c r="H249" s="340">
        <v>0</v>
      </c>
      <c r="I249" s="330">
        <v>0</v>
      </c>
      <c r="J249" s="288">
        <v>0</v>
      </c>
      <c r="K249" s="226"/>
      <c r="L249" s="226">
        <v>0</v>
      </c>
      <c r="M249" s="397">
        <v>0</v>
      </c>
      <c r="N249" s="235"/>
      <c r="O249" s="227">
        <f t="shared" si="75"/>
        <v>0</v>
      </c>
      <c r="P249" s="431">
        <v>400</v>
      </c>
      <c r="R249" s="63"/>
      <c r="T249" s="137"/>
    </row>
    <row r="250" spans="1:20" ht="24" customHeight="1" x14ac:dyDescent="0.25">
      <c r="A250" s="94" t="s">
        <v>277</v>
      </c>
      <c r="B250" s="11" t="s">
        <v>278</v>
      </c>
      <c r="D250" s="339">
        <v>367.38</v>
      </c>
      <c r="E250" s="338">
        <v>369</v>
      </c>
      <c r="F250" s="409">
        <v>484</v>
      </c>
      <c r="G250" s="338">
        <v>307.5</v>
      </c>
      <c r="H250" s="340">
        <v>369</v>
      </c>
      <c r="I250" s="330">
        <v>562</v>
      </c>
      <c r="J250" s="288">
        <v>497.22</v>
      </c>
      <c r="K250" s="226">
        <v>562</v>
      </c>
      <c r="L250" s="226">
        <v>562</v>
      </c>
      <c r="M250" s="397">
        <v>307.5</v>
      </c>
      <c r="N250" s="235">
        <v>562</v>
      </c>
      <c r="O250" s="227">
        <f t="shared" si="75"/>
        <v>562</v>
      </c>
      <c r="P250" s="431">
        <v>206.35</v>
      </c>
      <c r="T250" s="137"/>
    </row>
    <row r="251" spans="1:20" ht="24" customHeight="1" x14ac:dyDescent="0.25">
      <c r="A251" s="94" t="s">
        <v>279</v>
      </c>
      <c r="B251" s="11" t="s">
        <v>280</v>
      </c>
      <c r="D251" s="339">
        <v>150</v>
      </c>
      <c r="E251" s="338">
        <v>250</v>
      </c>
      <c r="F251" s="409">
        <v>382.5</v>
      </c>
      <c r="G251" s="338">
        <v>625</v>
      </c>
      <c r="H251" s="340">
        <v>150</v>
      </c>
      <c r="I251" s="330">
        <v>445</v>
      </c>
      <c r="J251" s="288">
        <v>100</v>
      </c>
      <c r="K251" s="226">
        <v>445</v>
      </c>
      <c r="L251" s="226">
        <v>445</v>
      </c>
      <c r="M251" s="397">
        <v>175</v>
      </c>
      <c r="N251" s="235">
        <v>445</v>
      </c>
      <c r="O251" s="227">
        <f t="shared" si="75"/>
        <v>445</v>
      </c>
      <c r="P251" s="431">
        <v>100</v>
      </c>
      <c r="T251" s="137"/>
    </row>
    <row r="252" spans="1:20" s="250" customFormat="1" ht="24" customHeight="1" x14ac:dyDescent="0.25">
      <c r="A252" s="251" t="s">
        <v>877</v>
      </c>
      <c r="B252" s="250" t="s">
        <v>878</v>
      </c>
      <c r="C252" s="228"/>
      <c r="D252" s="339"/>
      <c r="E252" s="338"/>
      <c r="F252" s="409"/>
      <c r="G252" s="338">
        <v>10.45</v>
      </c>
      <c r="H252" s="340">
        <v>0</v>
      </c>
      <c r="I252" s="330">
        <v>0</v>
      </c>
      <c r="J252" s="288">
        <v>0</v>
      </c>
      <c r="K252" s="226"/>
      <c r="L252" s="226">
        <v>0</v>
      </c>
      <c r="M252" s="397">
        <v>0</v>
      </c>
      <c r="N252" s="235"/>
      <c r="O252" s="227">
        <f t="shared" si="75"/>
        <v>0</v>
      </c>
      <c r="P252" s="431">
        <v>0</v>
      </c>
      <c r="R252" s="63"/>
      <c r="T252" s="137"/>
    </row>
    <row r="253" spans="1:20" ht="24" customHeight="1" x14ac:dyDescent="0.25">
      <c r="A253" s="94" t="s">
        <v>281</v>
      </c>
      <c r="B253" s="11" t="s">
        <v>282</v>
      </c>
      <c r="D253" s="339">
        <v>1168.22</v>
      </c>
      <c r="E253" s="338">
        <v>1315.89</v>
      </c>
      <c r="F253" s="409">
        <v>2058.17</v>
      </c>
      <c r="G253" s="338">
        <v>3087.16</v>
      </c>
      <c r="H253" s="340">
        <v>4511.0200000000004</v>
      </c>
      <c r="I253" s="330">
        <v>2228</v>
      </c>
      <c r="J253" s="288">
        <v>2554</v>
      </c>
      <c r="K253" s="226">
        <v>2228</v>
      </c>
      <c r="L253" s="226">
        <v>2228</v>
      </c>
      <c r="M253" s="397">
        <v>1659.63</v>
      </c>
      <c r="N253" s="235">
        <v>2228</v>
      </c>
      <c r="O253" s="227">
        <f t="shared" si="75"/>
        <v>2228</v>
      </c>
      <c r="P253" s="431">
        <v>910.77</v>
      </c>
      <c r="T253" s="137"/>
    </row>
    <row r="254" spans="1:20" ht="24" customHeight="1" x14ac:dyDescent="0.25">
      <c r="A254" s="94" t="s">
        <v>283</v>
      </c>
      <c r="B254" s="11" t="s">
        <v>284</v>
      </c>
      <c r="D254" s="339">
        <v>0</v>
      </c>
      <c r="E254" s="338">
        <v>0</v>
      </c>
      <c r="F254" s="409">
        <v>0</v>
      </c>
      <c r="G254" s="338">
        <v>0</v>
      </c>
      <c r="H254" s="340">
        <v>0</v>
      </c>
      <c r="I254" s="330">
        <v>160</v>
      </c>
      <c r="J254" s="288">
        <v>238.87</v>
      </c>
      <c r="K254" s="226">
        <v>160</v>
      </c>
      <c r="L254" s="226">
        <v>360</v>
      </c>
      <c r="M254" s="397">
        <v>325.88</v>
      </c>
      <c r="N254" s="235">
        <v>360</v>
      </c>
      <c r="O254" s="227">
        <f t="shared" si="75"/>
        <v>360</v>
      </c>
      <c r="P254" s="431">
        <v>156.75</v>
      </c>
      <c r="T254" s="137"/>
    </row>
    <row r="255" spans="1:20" ht="24" customHeight="1" x14ac:dyDescent="0.25">
      <c r="A255" s="94" t="s">
        <v>285</v>
      </c>
      <c r="B255" s="11" t="s">
        <v>286</v>
      </c>
      <c r="D255" s="339">
        <v>6054.76</v>
      </c>
      <c r="E255" s="338">
        <v>3436.49</v>
      </c>
      <c r="F255" s="409">
        <v>2515.2399999999998</v>
      </c>
      <c r="G255" s="338">
        <v>4377.51</v>
      </c>
      <c r="H255" s="340">
        <v>5194.3</v>
      </c>
      <c r="I255" s="330">
        <v>12675</v>
      </c>
      <c r="J255" s="288">
        <v>1885.33</v>
      </c>
      <c r="K255" s="226">
        <v>12675</v>
      </c>
      <c r="L255" s="226">
        <v>9475</v>
      </c>
      <c r="M255" s="397">
        <v>1343.98</v>
      </c>
      <c r="N255" s="235">
        <v>10475</v>
      </c>
      <c r="O255" s="227">
        <v>8475</v>
      </c>
      <c r="P255" s="431">
        <v>1005.06</v>
      </c>
      <c r="T255" s="137"/>
    </row>
    <row r="256" spans="1:20" ht="24" customHeight="1" x14ac:dyDescent="0.25">
      <c r="A256" s="94" t="s">
        <v>287</v>
      </c>
      <c r="B256" s="11" t="s">
        <v>288</v>
      </c>
      <c r="D256" s="339">
        <v>2208.7199999999998</v>
      </c>
      <c r="E256" s="338">
        <v>3749.85</v>
      </c>
      <c r="F256" s="409">
        <v>564.1</v>
      </c>
      <c r="G256" s="338">
        <v>1905.03</v>
      </c>
      <c r="H256" s="340">
        <v>1708.47</v>
      </c>
      <c r="I256" s="330">
        <v>4148</v>
      </c>
      <c r="J256" s="288">
        <v>3168.01</v>
      </c>
      <c r="K256" s="226">
        <v>4148</v>
      </c>
      <c r="L256" s="226">
        <v>4148</v>
      </c>
      <c r="M256" s="397">
        <v>4170.74</v>
      </c>
      <c r="N256" s="235">
        <v>4148</v>
      </c>
      <c r="O256" s="227">
        <f t="shared" si="75"/>
        <v>4148</v>
      </c>
      <c r="P256" s="431">
        <v>461.41</v>
      </c>
      <c r="T256" s="137"/>
    </row>
    <row r="257" spans="1:20" ht="24" customHeight="1" x14ac:dyDescent="0.25">
      <c r="A257" s="94" t="s">
        <v>289</v>
      </c>
      <c r="B257" s="11" t="s">
        <v>290</v>
      </c>
      <c r="D257" s="339">
        <v>864.6</v>
      </c>
      <c r="E257" s="338">
        <v>1545.06</v>
      </c>
      <c r="F257" s="409">
        <v>704</v>
      </c>
      <c r="G257" s="338">
        <v>839</v>
      </c>
      <c r="H257" s="340">
        <v>1200.29</v>
      </c>
      <c r="I257" s="330">
        <v>3188</v>
      </c>
      <c r="J257" s="288">
        <v>570.19000000000005</v>
      </c>
      <c r="K257" s="226">
        <v>3188</v>
      </c>
      <c r="L257" s="226">
        <v>3188</v>
      </c>
      <c r="M257" s="397">
        <v>1913</v>
      </c>
      <c r="N257" s="235">
        <v>3188</v>
      </c>
      <c r="O257" s="227">
        <f t="shared" si="75"/>
        <v>3188</v>
      </c>
      <c r="P257" s="431">
        <v>67.989999999999995</v>
      </c>
      <c r="T257" s="137"/>
    </row>
    <row r="258" spans="1:20" ht="24" customHeight="1" x14ac:dyDescent="0.25">
      <c r="A258" s="94" t="s">
        <v>291</v>
      </c>
      <c r="B258" s="11" t="s">
        <v>292</v>
      </c>
      <c r="D258" s="339">
        <v>9827.4500000000007</v>
      </c>
      <c r="E258" s="338">
        <v>5685.32</v>
      </c>
      <c r="F258" s="409">
        <v>8176.98</v>
      </c>
      <c r="G258" s="338">
        <v>6561.4</v>
      </c>
      <c r="H258" s="340">
        <v>3580.56</v>
      </c>
      <c r="I258" s="330">
        <v>7982</v>
      </c>
      <c r="J258" s="288">
        <v>14795.61</v>
      </c>
      <c r="K258" s="226">
        <v>7982</v>
      </c>
      <c r="L258" s="226">
        <v>7982</v>
      </c>
      <c r="M258" s="397">
        <v>8965.5</v>
      </c>
      <c r="N258" s="235">
        <v>9594</v>
      </c>
      <c r="O258" s="227">
        <v>11594</v>
      </c>
      <c r="P258" s="431">
        <v>10495.67</v>
      </c>
      <c r="T258" s="137"/>
    </row>
    <row r="259" spans="1:20" ht="24" customHeight="1" x14ac:dyDescent="0.25">
      <c r="A259" s="94" t="s">
        <v>293</v>
      </c>
      <c r="B259" s="11" t="s">
        <v>294</v>
      </c>
      <c r="D259" s="339">
        <v>1331</v>
      </c>
      <c r="E259" s="338">
        <v>1702.57</v>
      </c>
      <c r="F259" s="409">
        <v>2267.89</v>
      </c>
      <c r="G259" s="338">
        <v>3295.06</v>
      </c>
      <c r="H259" s="340">
        <v>6359.47</v>
      </c>
      <c r="I259" s="330">
        <v>3642</v>
      </c>
      <c r="J259" s="288">
        <v>2272.33</v>
      </c>
      <c r="K259" s="226">
        <v>3027</v>
      </c>
      <c r="L259" s="226">
        <v>5027</v>
      </c>
      <c r="M259" s="397">
        <v>3883.5</v>
      </c>
      <c r="N259" s="235">
        <v>6027</v>
      </c>
      <c r="O259" s="227">
        <f t="shared" si="75"/>
        <v>6027</v>
      </c>
      <c r="P259" s="431">
        <v>1040.45</v>
      </c>
      <c r="T259" s="137"/>
    </row>
    <row r="260" spans="1:20" ht="24" customHeight="1" x14ac:dyDescent="0.25">
      <c r="A260" s="94" t="s">
        <v>295</v>
      </c>
      <c r="B260" s="11" t="s">
        <v>296</v>
      </c>
      <c r="D260" s="339">
        <v>12812.42</v>
      </c>
      <c r="E260" s="338">
        <v>3249.74</v>
      </c>
      <c r="F260" s="409">
        <v>27685.040000000001</v>
      </c>
      <c r="G260" s="338">
        <v>11978.8</v>
      </c>
      <c r="H260" s="340">
        <v>6257.92</v>
      </c>
      <c r="I260" s="330">
        <v>6921</v>
      </c>
      <c r="J260" s="288">
        <v>3905.83</v>
      </c>
      <c r="K260" s="226">
        <v>6921</v>
      </c>
      <c r="L260" s="226">
        <v>6921</v>
      </c>
      <c r="M260" s="397">
        <v>35599.06</v>
      </c>
      <c r="N260" s="235">
        <v>6921</v>
      </c>
      <c r="O260" s="227">
        <f t="shared" si="75"/>
        <v>6921</v>
      </c>
      <c r="P260" s="431">
        <v>7653.44</v>
      </c>
      <c r="T260" s="137"/>
    </row>
    <row r="261" spans="1:20" ht="24" customHeight="1" x14ac:dyDescent="0.25">
      <c r="A261" s="94" t="s">
        <v>297</v>
      </c>
      <c r="B261" s="11" t="s">
        <v>298</v>
      </c>
      <c r="D261" s="339">
        <v>2153</v>
      </c>
      <c r="E261" s="338">
        <v>0</v>
      </c>
      <c r="F261" s="409">
        <v>0</v>
      </c>
      <c r="G261" s="338">
        <v>99.99</v>
      </c>
      <c r="H261" s="340">
        <v>249.99</v>
      </c>
      <c r="I261" s="330">
        <v>1114</v>
      </c>
      <c r="J261" s="288">
        <v>845.23</v>
      </c>
      <c r="K261" s="226">
        <v>1114</v>
      </c>
      <c r="L261" s="226">
        <v>1114</v>
      </c>
      <c r="M261" s="397">
        <v>1547.87</v>
      </c>
      <c r="N261" s="235">
        <v>1114</v>
      </c>
      <c r="O261" s="227">
        <f t="shared" si="75"/>
        <v>1114</v>
      </c>
      <c r="P261" s="431">
        <v>0</v>
      </c>
      <c r="T261" s="137"/>
    </row>
    <row r="262" spans="1:20" s="258" customFormat="1" ht="24" customHeight="1" x14ac:dyDescent="0.25">
      <c r="A262" s="344" t="s">
        <v>299</v>
      </c>
      <c r="B262" s="258" t="s">
        <v>300</v>
      </c>
      <c r="C262" s="228"/>
      <c r="D262" s="339">
        <v>1396.51</v>
      </c>
      <c r="E262" s="338">
        <v>0</v>
      </c>
      <c r="F262" s="409">
        <v>0</v>
      </c>
      <c r="G262" s="338">
        <v>1460.92</v>
      </c>
      <c r="H262" s="340">
        <v>0</v>
      </c>
      <c r="I262" s="330">
        <v>0</v>
      </c>
      <c r="J262" s="340">
        <v>0</v>
      </c>
      <c r="K262" s="226"/>
      <c r="L262" s="226">
        <v>0</v>
      </c>
      <c r="M262" s="397">
        <v>0</v>
      </c>
      <c r="N262" s="235"/>
      <c r="O262" s="227">
        <f t="shared" si="75"/>
        <v>0</v>
      </c>
      <c r="P262" s="431">
        <v>1164.74</v>
      </c>
      <c r="R262" s="63"/>
      <c r="T262" s="137"/>
    </row>
    <row r="263" spans="1:20" ht="24" customHeight="1" x14ac:dyDescent="0.25">
      <c r="A263" s="94" t="s">
        <v>956</v>
      </c>
      <c r="B263" s="258" t="s">
        <v>301</v>
      </c>
      <c r="D263" s="339"/>
      <c r="E263" s="338"/>
      <c r="F263" s="409"/>
      <c r="H263" s="340"/>
      <c r="I263" s="330">
        <v>-8000</v>
      </c>
      <c r="J263" s="288">
        <v>0</v>
      </c>
      <c r="K263" s="226"/>
      <c r="L263" s="226">
        <v>0</v>
      </c>
      <c r="M263" s="397">
        <v>0</v>
      </c>
      <c r="N263" s="235"/>
      <c r="O263" s="227">
        <f t="shared" si="75"/>
        <v>0</v>
      </c>
      <c r="P263" s="431">
        <v>0</v>
      </c>
      <c r="T263" s="137"/>
    </row>
    <row r="264" spans="1:20" ht="24" customHeight="1" x14ac:dyDescent="0.25">
      <c r="A264" s="94">
        <v>4210</v>
      </c>
      <c r="B264" s="104" t="s">
        <v>657</v>
      </c>
      <c r="C264" s="105"/>
      <c r="D264" s="106">
        <f t="shared" ref="D264:P264" si="76">SUM(D$222:D$263)</f>
        <v>197058.96000000005</v>
      </c>
      <c r="E264" s="107">
        <f t="shared" si="76"/>
        <v>199443.15</v>
      </c>
      <c r="F264" s="107">
        <f t="shared" si="76"/>
        <v>203939.81000000003</v>
      </c>
      <c r="G264" s="107">
        <f t="shared" si="76"/>
        <v>211277.90000000002</v>
      </c>
      <c r="H264" s="188">
        <f t="shared" si="76"/>
        <v>247471.66</v>
      </c>
      <c r="I264" s="187">
        <f t="shared" si="76"/>
        <v>239807</v>
      </c>
      <c r="J264" s="188">
        <f t="shared" si="76"/>
        <v>237840.55999999997</v>
      </c>
      <c r="K264" s="189">
        <f t="shared" si="76"/>
        <v>257692</v>
      </c>
      <c r="L264" s="187">
        <f t="shared" si="76"/>
        <v>257692</v>
      </c>
      <c r="M264" s="382">
        <f t="shared" si="76"/>
        <v>251848.34999999998</v>
      </c>
      <c r="N264" s="189">
        <f t="shared" si="76"/>
        <v>275374</v>
      </c>
      <c r="O264" s="187">
        <f t="shared" si="76"/>
        <v>275374</v>
      </c>
      <c r="P264" s="188">
        <f t="shared" si="76"/>
        <v>128265.97000000002</v>
      </c>
      <c r="T264" s="137"/>
    </row>
    <row r="265" spans="1:20" ht="24" customHeight="1" x14ac:dyDescent="0.25">
      <c r="D265" s="339"/>
      <c r="E265" s="338"/>
      <c r="H265" s="264"/>
      <c r="I265" s="182"/>
      <c r="J265" s="184"/>
      <c r="K265" s="183"/>
      <c r="N265" s="183"/>
      <c r="P265" s="264"/>
      <c r="T265" s="137"/>
    </row>
    <row r="266" spans="1:20" ht="24" customHeight="1" x14ac:dyDescent="0.25">
      <c r="A266" s="94" t="s">
        <v>302</v>
      </c>
      <c r="B266" s="11" t="s">
        <v>303</v>
      </c>
      <c r="D266" s="339">
        <v>3528</v>
      </c>
      <c r="E266" s="338">
        <v>3201.75</v>
      </c>
      <c r="F266" s="409">
        <v>3098</v>
      </c>
      <c r="G266" s="338">
        <v>5009</v>
      </c>
      <c r="H266" s="340">
        <v>5097</v>
      </c>
      <c r="I266" s="330">
        <v>5500</v>
      </c>
      <c r="J266" s="289">
        <v>4955</v>
      </c>
      <c r="K266" s="226">
        <v>5775</v>
      </c>
      <c r="L266" s="226">
        <v>5775</v>
      </c>
      <c r="M266" s="397">
        <v>4940</v>
      </c>
      <c r="N266" s="235">
        <v>5961</v>
      </c>
      <c r="O266" s="227">
        <f t="shared" ref="O266" si="77">N266</f>
        <v>5961</v>
      </c>
      <c r="P266" s="431">
        <v>2980.5</v>
      </c>
      <c r="T266" s="137"/>
    </row>
    <row r="267" spans="1:20" s="92" customFormat="1" ht="15" customHeight="1" x14ac:dyDescent="0.25">
      <c r="A267" s="149"/>
      <c r="B267" s="149"/>
      <c r="C267" s="150" t="s">
        <v>1105</v>
      </c>
      <c r="D267" s="151"/>
      <c r="E267" s="152"/>
      <c r="F267" s="152"/>
      <c r="G267" s="152"/>
      <c r="H267" s="154"/>
      <c r="I267" s="153"/>
      <c r="J267" s="154"/>
      <c r="K267" s="155"/>
      <c r="L267" s="153"/>
      <c r="M267" s="383"/>
      <c r="N267" s="155"/>
      <c r="O267" s="153"/>
      <c r="P267" s="154"/>
      <c r="R267" s="63"/>
      <c r="T267" s="137"/>
    </row>
    <row r="268" spans="1:20" ht="24" customHeight="1" x14ac:dyDescent="0.25">
      <c r="A268" s="94">
        <v>4215</v>
      </c>
      <c r="B268" s="104" t="s">
        <v>658</v>
      </c>
      <c r="C268" s="105"/>
      <c r="D268" s="106">
        <f t="shared" ref="D268:P268" si="78">SUM(D$265:D$266)</f>
        <v>3528</v>
      </c>
      <c r="E268" s="107">
        <f t="shared" si="78"/>
        <v>3201.75</v>
      </c>
      <c r="F268" s="107">
        <f t="shared" si="78"/>
        <v>3098</v>
      </c>
      <c r="G268" s="107">
        <f t="shared" si="78"/>
        <v>5009</v>
      </c>
      <c r="H268" s="188">
        <f t="shared" si="78"/>
        <v>5097</v>
      </c>
      <c r="I268" s="187">
        <f t="shared" si="78"/>
        <v>5500</v>
      </c>
      <c r="J268" s="188">
        <f t="shared" si="78"/>
        <v>4955</v>
      </c>
      <c r="K268" s="189">
        <f t="shared" si="78"/>
        <v>5775</v>
      </c>
      <c r="L268" s="187">
        <f t="shared" si="78"/>
        <v>5775</v>
      </c>
      <c r="M268" s="382">
        <f t="shared" si="78"/>
        <v>4940</v>
      </c>
      <c r="N268" s="189">
        <f t="shared" si="78"/>
        <v>5961</v>
      </c>
      <c r="O268" s="187">
        <f t="shared" si="78"/>
        <v>5961</v>
      </c>
      <c r="P268" s="188">
        <f t="shared" si="78"/>
        <v>2980.5</v>
      </c>
      <c r="T268" s="137"/>
    </row>
    <row r="269" spans="1:20" ht="13.5" customHeight="1" x14ac:dyDescent="0.25">
      <c r="D269" s="339"/>
      <c r="E269" s="338"/>
      <c r="H269" s="264"/>
      <c r="I269" s="182"/>
      <c r="J269" s="184"/>
      <c r="K269" s="183"/>
      <c r="N269" s="183"/>
      <c r="P269" s="264"/>
      <c r="T269" s="137"/>
    </row>
    <row r="270" spans="1:20" ht="24" customHeight="1" x14ac:dyDescent="0.25">
      <c r="A270" s="94" t="s">
        <v>304</v>
      </c>
      <c r="B270" s="11" t="s">
        <v>305</v>
      </c>
      <c r="D270" s="339">
        <v>3000</v>
      </c>
      <c r="E270" s="338">
        <v>3000</v>
      </c>
      <c r="F270" s="409">
        <v>3000</v>
      </c>
      <c r="G270" s="338">
        <v>3000</v>
      </c>
      <c r="H270" s="340">
        <v>3000</v>
      </c>
      <c r="I270" s="204">
        <v>4000</v>
      </c>
      <c r="J270" s="362">
        <v>4000</v>
      </c>
      <c r="K270" s="226">
        <v>4000</v>
      </c>
      <c r="L270" s="226">
        <v>4000</v>
      </c>
      <c r="M270" s="397">
        <v>4000</v>
      </c>
      <c r="N270" s="235">
        <v>4000</v>
      </c>
      <c r="O270" s="227">
        <f t="shared" ref="O270:O297" si="79">N270</f>
        <v>4000</v>
      </c>
      <c r="P270" s="431">
        <v>0</v>
      </c>
      <c r="T270" s="137"/>
    </row>
    <row r="271" spans="1:20" ht="30" customHeight="1" x14ac:dyDescent="0.25">
      <c r="A271" s="94" t="s">
        <v>306</v>
      </c>
      <c r="B271" s="11" t="s">
        <v>307</v>
      </c>
      <c r="D271" s="339">
        <v>7001.28</v>
      </c>
      <c r="E271" s="338">
        <v>7258.56</v>
      </c>
      <c r="F271" s="409">
        <v>4367.28</v>
      </c>
      <c r="G271" s="338">
        <v>1989.25</v>
      </c>
      <c r="H271" s="340">
        <v>4874.75</v>
      </c>
      <c r="I271" s="204">
        <v>7676</v>
      </c>
      <c r="J271" s="362">
        <v>1738.25</v>
      </c>
      <c r="K271" s="226">
        <v>8128</v>
      </c>
      <c r="L271" s="226">
        <v>8128</v>
      </c>
      <c r="M271" s="397">
        <v>1977.5</v>
      </c>
      <c r="N271" s="235">
        <v>8800</v>
      </c>
      <c r="O271" s="227">
        <f t="shared" si="79"/>
        <v>8800</v>
      </c>
      <c r="P271" s="431">
        <v>828</v>
      </c>
      <c r="T271" s="137"/>
    </row>
    <row r="272" spans="1:20" ht="30" customHeight="1" x14ac:dyDescent="0.25">
      <c r="A272" s="94" t="s">
        <v>308</v>
      </c>
      <c r="B272" s="11" t="s">
        <v>309</v>
      </c>
      <c r="D272" s="339">
        <v>2411.6</v>
      </c>
      <c r="E272" s="338">
        <v>3078.19</v>
      </c>
      <c r="F272" s="409">
        <v>2596.75</v>
      </c>
      <c r="G272" s="338">
        <v>3768.24</v>
      </c>
      <c r="H272" s="340">
        <v>3042.18</v>
      </c>
      <c r="I272" s="204">
        <v>5070</v>
      </c>
      <c r="J272" s="362">
        <v>3523.5</v>
      </c>
      <c r="K272" s="226">
        <v>5070</v>
      </c>
      <c r="L272" s="226">
        <v>5070</v>
      </c>
      <c r="M272" s="397">
        <v>1165.5</v>
      </c>
      <c r="N272" s="235">
        <v>5600</v>
      </c>
      <c r="O272" s="227">
        <f t="shared" si="79"/>
        <v>5600</v>
      </c>
      <c r="P272" s="431">
        <v>0</v>
      </c>
      <c r="T272" s="137"/>
    </row>
    <row r="273" spans="1:20" ht="30" customHeight="1" x14ac:dyDescent="0.25">
      <c r="A273" s="94" t="s">
        <v>310</v>
      </c>
      <c r="B273" s="11" t="s">
        <v>311</v>
      </c>
      <c r="D273" s="339">
        <v>2250</v>
      </c>
      <c r="E273" s="338">
        <v>2550</v>
      </c>
      <c r="F273" s="409">
        <v>2040</v>
      </c>
      <c r="G273" s="338">
        <v>2160</v>
      </c>
      <c r="H273" s="340">
        <v>1740</v>
      </c>
      <c r="I273" s="204">
        <v>5000</v>
      </c>
      <c r="J273" s="362">
        <v>2070</v>
      </c>
      <c r="K273" s="226">
        <v>5000</v>
      </c>
      <c r="L273" s="226">
        <v>5000</v>
      </c>
      <c r="M273" s="397">
        <v>3716.79</v>
      </c>
      <c r="N273" s="235">
        <v>5600</v>
      </c>
      <c r="O273" s="227">
        <f t="shared" si="79"/>
        <v>5600</v>
      </c>
      <c r="P273" s="431">
        <v>1360</v>
      </c>
      <c r="T273" s="137"/>
    </row>
    <row r="274" spans="1:20" s="258" customFormat="1" ht="30" customHeight="1" x14ac:dyDescent="0.25">
      <c r="A274" s="344" t="s">
        <v>1066</v>
      </c>
      <c r="B274" s="258" t="s">
        <v>1047</v>
      </c>
      <c r="C274" s="228"/>
      <c r="D274" s="339"/>
      <c r="E274" s="338"/>
      <c r="F274" s="409"/>
      <c r="G274" s="338"/>
      <c r="H274" s="340"/>
      <c r="I274" s="204"/>
      <c r="J274" s="362">
        <v>0</v>
      </c>
      <c r="K274" s="226">
        <v>13680</v>
      </c>
      <c r="L274" s="226">
        <v>13680</v>
      </c>
      <c r="M274" s="397">
        <v>7702.22</v>
      </c>
      <c r="N274" s="235">
        <v>15000</v>
      </c>
      <c r="O274" s="227">
        <f t="shared" si="79"/>
        <v>15000</v>
      </c>
      <c r="P274" s="431">
        <v>4265.28</v>
      </c>
      <c r="R274" s="63"/>
      <c r="T274" s="137"/>
    </row>
    <row r="275" spans="1:20" ht="30" customHeight="1" x14ac:dyDescent="0.25">
      <c r="A275" s="94" t="s">
        <v>312</v>
      </c>
      <c r="B275" s="11" t="s">
        <v>313</v>
      </c>
      <c r="D275" s="339">
        <v>1250</v>
      </c>
      <c r="E275" s="338">
        <v>980</v>
      </c>
      <c r="F275" s="409">
        <v>140</v>
      </c>
      <c r="G275" s="338">
        <v>0</v>
      </c>
      <c r="H275" s="340">
        <v>0</v>
      </c>
      <c r="I275" s="204">
        <v>4000</v>
      </c>
      <c r="J275" s="362">
        <v>1545</v>
      </c>
      <c r="K275" s="226">
        <v>4000</v>
      </c>
      <c r="L275" s="226">
        <v>4000</v>
      </c>
      <c r="M275" s="397">
        <v>0</v>
      </c>
      <c r="N275" s="235">
        <v>4000</v>
      </c>
      <c r="O275" s="227">
        <f t="shared" si="79"/>
        <v>4000</v>
      </c>
      <c r="P275" s="431">
        <v>850</v>
      </c>
      <c r="T275" s="137"/>
    </row>
    <row r="276" spans="1:20" s="258" customFormat="1" ht="30" customHeight="1" x14ac:dyDescent="0.25">
      <c r="A276" s="344" t="s">
        <v>1067</v>
      </c>
      <c r="B276" s="258" t="s">
        <v>1068</v>
      </c>
      <c r="C276" s="228"/>
      <c r="D276" s="339"/>
      <c r="E276" s="338"/>
      <c r="F276" s="409"/>
      <c r="G276" s="338"/>
      <c r="H276" s="340"/>
      <c r="I276" s="204"/>
      <c r="J276" s="362"/>
      <c r="K276" s="226"/>
      <c r="L276" s="226">
        <v>0</v>
      </c>
      <c r="M276" s="397">
        <v>0</v>
      </c>
      <c r="N276" s="235">
        <v>2000</v>
      </c>
      <c r="O276" s="227">
        <f t="shared" si="79"/>
        <v>2000</v>
      </c>
      <c r="P276" s="431">
        <v>929.04</v>
      </c>
      <c r="R276" s="63"/>
      <c r="T276" s="137"/>
    </row>
    <row r="277" spans="1:20" ht="30" customHeight="1" x14ac:dyDescent="0.25">
      <c r="A277" s="94" t="s">
        <v>314</v>
      </c>
      <c r="B277" s="11" t="s">
        <v>315</v>
      </c>
      <c r="D277" s="339">
        <v>2557.34</v>
      </c>
      <c r="E277" s="338">
        <v>2928.85</v>
      </c>
      <c r="F277" s="409">
        <v>2976.53</v>
      </c>
      <c r="G277" s="338">
        <v>2937.31</v>
      </c>
      <c r="H277" s="340">
        <v>3169.64</v>
      </c>
      <c r="I277" s="204">
        <v>3000</v>
      </c>
      <c r="J277" s="362">
        <v>3059.16</v>
      </c>
      <c r="K277" s="226">
        <v>3000</v>
      </c>
      <c r="L277" s="226">
        <v>3000</v>
      </c>
      <c r="M277" s="397">
        <v>3172.54</v>
      </c>
      <c r="N277" s="235">
        <v>3000</v>
      </c>
      <c r="O277" s="227">
        <f t="shared" si="79"/>
        <v>3000</v>
      </c>
      <c r="P277" s="431">
        <v>2361.94</v>
      </c>
      <c r="T277" s="137"/>
    </row>
    <row r="278" spans="1:20" ht="30" customHeight="1" x14ac:dyDescent="0.25">
      <c r="A278" s="94" t="s">
        <v>316</v>
      </c>
      <c r="B278" s="11" t="s">
        <v>317</v>
      </c>
      <c r="D278" s="339">
        <v>2020.5</v>
      </c>
      <c r="E278" s="338">
        <v>2070</v>
      </c>
      <c r="F278" s="409">
        <v>2180.5</v>
      </c>
      <c r="G278" s="338">
        <v>3102.99</v>
      </c>
      <c r="H278" s="340">
        <v>1955</v>
      </c>
      <c r="I278" s="204">
        <v>3000</v>
      </c>
      <c r="J278" s="362">
        <v>1250</v>
      </c>
      <c r="K278" s="226">
        <v>3000</v>
      </c>
      <c r="L278" s="226">
        <v>3000</v>
      </c>
      <c r="M278" s="397">
        <v>1529</v>
      </c>
      <c r="N278" s="235">
        <v>3000</v>
      </c>
      <c r="O278" s="227">
        <f t="shared" si="79"/>
        <v>3000</v>
      </c>
      <c r="P278" s="431">
        <v>1391.95</v>
      </c>
      <c r="T278" s="137"/>
    </row>
    <row r="279" spans="1:20" ht="30" customHeight="1" x14ac:dyDescent="0.25">
      <c r="A279" s="94" t="s">
        <v>318</v>
      </c>
      <c r="B279" s="11" t="s">
        <v>319</v>
      </c>
      <c r="D279" s="339">
        <v>4303</v>
      </c>
      <c r="E279" s="338">
        <v>4303</v>
      </c>
      <c r="F279" s="409">
        <v>4303</v>
      </c>
      <c r="G279" s="338">
        <v>4303</v>
      </c>
      <c r="H279" s="340">
        <v>3653</v>
      </c>
      <c r="I279" s="204">
        <v>4500</v>
      </c>
      <c r="J279" s="362">
        <v>4048</v>
      </c>
      <c r="K279" s="226">
        <v>4500</v>
      </c>
      <c r="L279" s="226">
        <v>4500</v>
      </c>
      <c r="M279" s="397">
        <v>4048</v>
      </c>
      <c r="N279" s="235">
        <v>4500</v>
      </c>
      <c r="O279" s="227">
        <f t="shared" si="79"/>
        <v>4500</v>
      </c>
      <c r="P279" s="431">
        <v>1620</v>
      </c>
      <c r="T279" s="137"/>
    </row>
    <row r="280" spans="1:20" s="160" customFormat="1" ht="15" customHeight="1" x14ac:dyDescent="0.25">
      <c r="A280" s="149"/>
      <c r="B280" s="149"/>
      <c r="C280" s="150" t="s">
        <v>920</v>
      </c>
      <c r="D280" s="151"/>
      <c r="E280" s="152"/>
      <c r="F280" s="152"/>
      <c r="G280" s="338"/>
      <c r="H280" s="340"/>
      <c r="I280" s="204"/>
      <c r="J280" s="362"/>
      <c r="K280" s="363"/>
      <c r="L280" s="204"/>
      <c r="M280" s="21"/>
      <c r="N280" s="363"/>
      <c r="O280" s="204"/>
      <c r="P280" s="362"/>
      <c r="R280" s="63"/>
      <c r="T280" s="137"/>
    </row>
    <row r="281" spans="1:20" s="258" customFormat="1" ht="30.75" customHeight="1" x14ac:dyDescent="0.25">
      <c r="A281" s="291" t="s">
        <v>901</v>
      </c>
      <c r="B281" s="292" t="s">
        <v>902</v>
      </c>
      <c r="C281" s="290"/>
      <c r="D281" s="151">
        <v>0</v>
      </c>
      <c r="E281" s="152">
        <v>0</v>
      </c>
      <c r="F281" s="409">
        <v>0</v>
      </c>
      <c r="G281" s="338">
        <v>0</v>
      </c>
      <c r="H281" s="340">
        <v>0</v>
      </c>
      <c r="I281" s="204">
        <v>0</v>
      </c>
      <c r="J281" s="362">
        <v>10.47</v>
      </c>
      <c r="K281" s="226"/>
      <c r="L281" s="226">
        <v>0</v>
      </c>
      <c r="M281" s="397">
        <v>0</v>
      </c>
      <c r="N281" s="235">
        <v>0</v>
      </c>
      <c r="O281" s="227">
        <f t="shared" si="79"/>
        <v>0</v>
      </c>
      <c r="P281" s="431">
        <v>180</v>
      </c>
      <c r="R281" s="63"/>
      <c r="T281" s="137"/>
    </row>
    <row r="282" spans="1:20" ht="25.5" customHeight="1" x14ac:dyDescent="0.25">
      <c r="A282" s="94" t="s">
        <v>320</v>
      </c>
      <c r="B282" s="11" t="s">
        <v>321</v>
      </c>
      <c r="D282" s="339"/>
      <c r="E282" s="338"/>
      <c r="F282" s="409">
        <v>0</v>
      </c>
      <c r="G282" s="338">
        <v>0</v>
      </c>
      <c r="H282" s="340">
        <v>0</v>
      </c>
      <c r="I282" s="204">
        <v>0</v>
      </c>
      <c r="J282" s="362">
        <v>0</v>
      </c>
      <c r="K282" s="226"/>
      <c r="L282" s="226">
        <v>0</v>
      </c>
      <c r="M282" s="397">
        <v>0</v>
      </c>
      <c r="N282" s="235">
        <v>0</v>
      </c>
      <c r="O282" s="227">
        <f t="shared" si="79"/>
        <v>0</v>
      </c>
      <c r="P282" s="431">
        <v>0</v>
      </c>
      <c r="T282" s="137"/>
    </row>
    <row r="283" spans="1:20" ht="30" customHeight="1" x14ac:dyDescent="0.25">
      <c r="A283" s="94" t="s">
        <v>322</v>
      </c>
      <c r="B283" s="11" t="s">
        <v>323</v>
      </c>
      <c r="D283" s="339">
        <v>367.39</v>
      </c>
      <c r="E283" s="338">
        <v>369</v>
      </c>
      <c r="F283" s="409">
        <v>369</v>
      </c>
      <c r="G283" s="338">
        <v>307.5</v>
      </c>
      <c r="H283" s="340">
        <v>369</v>
      </c>
      <c r="I283" s="204">
        <v>500</v>
      </c>
      <c r="J283" s="362">
        <v>369</v>
      </c>
      <c r="K283" s="226">
        <v>500</v>
      </c>
      <c r="L283" s="226">
        <v>500</v>
      </c>
      <c r="M283" s="397">
        <v>1567.86</v>
      </c>
      <c r="N283" s="235">
        <v>500</v>
      </c>
      <c r="O283" s="227">
        <f t="shared" si="79"/>
        <v>500</v>
      </c>
      <c r="P283" s="431">
        <v>495.6</v>
      </c>
      <c r="T283" s="137"/>
    </row>
    <row r="284" spans="1:20" ht="30" customHeight="1" x14ac:dyDescent="0.25">
      <c r="A284" s="94" t="s">
        <v>324</v>
      </c>
      <c r="B284" s="11" t="s">
        <v>325</v>
      </c>
      <c r="D284" s="339">
        <v>795.28</v>
      </c>
      <c r="E284" s="338">
        <v>775</v>
      </c>
      <c r="F284" s="409">
        <v>685</v>
      </c>
      <c r="G284" s="338">
        <v>625</v>
      </c>
      <c r="H284" s="340">
        <v>905</v>
      </c>
      <c r="I284" s="204">
        <v>1200</v>
      </c>
      <c r="J284" s="362">
        <v>1080</v>
      </c>
      <c r="K284" s="226">
        <v>1200</v>
      </c>
      <c r="L284" s="226">
        <v>1200</v>
      </c>
      <c r="M284" s="397">
        <v>825</v>
      </c>
      <c r="N284" s="235">
        <v>1000</v>
      </c>
      <c r="O284" s="227">
        <f t="shared" si="79"/>
        <v>1000</v>
      </c>
      <c r="P284" s="431">
        <v>855</v>
      </c>
      <c r="T284" s="137"/>
    </row>
    <row r="285" spans="1:20" ht="24.75" customHeight="1" x14ac:dyDescent="0.25">
      <c r="A285" s="94" t="s">
        <v>326</v>
      </c>
      <c r="B285" s="11" t="s">
        <v>327</v>
      </c>
      <c r="D285" s="339">
        <v>0</v>
      </c>
      <c r="E285" s="338">
        <v>39.979999999999997</v>
      </c>
      <c r="F285" s="409">
        <v>18.399999999999999</v>
      </c>
      <c r="G285" s="338">
        <v>0</v>
      </c>
      <c r="H285" s="340">
        <v>0</v>
      </c>
      <c r="I285" s="204">
        <v>0</v>
      </c>
      <c r="J285" s="362">
        <v>0</v>
      </c>
      <c r="K285" s="226"/>
      <c r="L285" s="226">
        <v>0</v>
      </c>
      <c r="M285" s="397">
        <v>0</v>
      </c>
      <c r="N285" s="235">
        <v>0</v>
      </c>
      <c r="O285" s="227">
        <f t="shared" si="79"/>
        <v>0</v>
      </c>
      <c r="P285" s="431">
        <v>0</v>
      </c>
      <c r="T285" s="137"/>
    </row>
    <row r="286" spans="1:20" ht="30" customHeight="1" x14ac:dyDescent="0.25">
      <c r="A286" s="94" t="s">
        <v>328</v>
      </c>
      <c r="B286" s="11" t="s">
        <v>329</v>
      </c>
      <c r="D286" s="339">
        <v>10.15</v>
      </c>
      <c r="E286" s="338">
        <v>60</v>
      </c>
      <c r="F286" s="409">
        <v>1810.5</v>
      </c>
      <c r="G286" s="338">
        <v>19.97</v>
      </c>
      <c r="H286" s="340">
        <v>519</v>
      </c>
      <c r="I286" s="204">
        <v>500</v>
      </c>
      <c r="J286" s="362">
        <v>49.68</v>
      </c>
      <c r="K286" s="226">
        <v>500</v>
      </c>
      <c r="L286" s="226">
        <v>500</v>
      </c>
      <c r="M286" s="397">
        <v>1396.32</v>
      </c>
      <c r="N286" s="235">
        <v>500</v>
      </c>
      <c r="O286" s="227">
        <f t="shared" si="79"/>
        <v>500</v>
      </c>
      <c r="P286" s="431">
        <v>0</v>
      </c>
      <c r="T286" s="137"/>
    </row>
    <row r="287" spans="1:20" ht="30" customHeight="1" x14ac:dyDescent="0.25">
      <c r="A287" s="94" t="s">
        <v>330</v>
      </c>
      <c r="B287" s="11" t="s">
        <v>331</v>
      </c>
      <c r="D287" s="339">
        <v>2198.85</v>
      </c>
      <c r="E287" s="338">
        <v>1153.75</v>
      </c>
      <c r="F287" s="409">
        <v>1456.31</v>
      </c>
      <c r="G287" s="338">
        <v>1294.5999999999999</v>
      </c>
      <c r="H287" s="340">
        <v>1053.8900000000001</v>
      </c>
      <c r="I287" s="204">
        <v>2000</v>
      </c>
      <c r="J287" s="362">
        <v>783.85</v>
      </c>
      <c r="K287" s="226">
        <v>2000</v>
      </c>
      <c r="L287" s="226">
        <v>2000</v>
      </c>
      <c r="M287" s="397">
        <v>1080.22</v>
      </c>
      <c r="N287" s="235">
        <v>2000</v>
      </c>
      <c r="O287" s="227">
        <f t="shared" si="79"/>
        <v>2000</v>
      </c>
      <c r="P287" s="431">
        <v>847.85</v>
      </c>
      <c r="T287" s="137"/>
    </row>
    <row r="288" spans="1:20" ht="30" customHeight="1" x14ac:dyDescent="0.25">
      <c r="A288" s="94" t="s">
        <v>332</v>
      </c>
      <c r="B288" s="11" t="s">
        <v>333</v>
      </c>
      <c r="D288" s="339">
        <v>1234.77</v>
      </c>
      <c r="E288" s="338">
        <v>56.48</v>
      </c>
      <c r="F288" s="409">
        <v>952.36</v>
      </c>
      <c r="G288" s="338">
        <v>210.35</v>
      </c>
      <c r="H288" s="340">
        <v>679.08</v>
      </c>
      <c r="I288" s="204">
        <v>500</v>
      </c>
      <c r="J288" s="362">
        <v>264.61</v>
      </c>
      <c r="K288" s="226">
        <v>500</v>
      </c>
      <c r="L288" s="226">
        <v>500</v>
      </c>
      <c r="M288" s="397">
        <v>549.54999999999995</v>
      </c>
      <c r="N288" s="235">
        <v>500</v>
      </c>
      <c r="O288" s="227">
        <f t="shared" si="79"/>
        <v>500</v>
      </c>
      <c r="P288" s="431">
        <v>544</v>
      </c>
      <c r="T288" s="137"/>
    </row>
    <row r="289" spans="1:20" ht="30" customHeight="1" x14ac:dyDescent="0.25">
      <c r="A289" s="94" t="s">
        <v>334</v>
      </c>
      <c r="B289" s="11" t="s">
        <v>335</v>
      </c>
      <c r="D289" s="339">
        <v>5549.31</v>
      </c>
      <c r="E289" s="338">
        <v>5129.8100000000004</v>
      </c>
      <c r="F289" s="409">
        <v>3374.23</v>
      </c>
      <c r="G289" s="338">
        <v>8299.5400000000009</v>
      </c>
      <c r="H289" s="340">
        <v>6046.95</v>
      </c>
      <c r="I289" s="330">
        <v>5000</v>
      </c>
      <c r="J289" s="293">
        <v>7136.27</v>
      </c>
      <c r="K289" s="226">
        <v>5000</v>
      </c>
      <c r="L289" s="226">
        <v>5000</v>
      </c>
      <c r="M289" s="397">
        <v>350</v>
      </c>
      <c r="N289" s="235">
        <v>5000</v>
      </c>
      <c r="O289" s="227">
        <f t="shared" si="79"/>
        <v>5000</v>
      </c>
      <c r="P289" s="431">
        <v>3996.79</v>
      </c>
      <c r="T289" s="137"/>
    </row>
    <row r="290" spans="1:20" ht="30" customHeight="1" x14ac:dyDescent="0.25">
      <c r="A290" s="94" t="s">
        <v>336</v>
      </c>
      <c r="B290" s="11" t="s">
        <v>337</v>
      </c>
      <c r="D290" s="339">
        <v>7006.28</v>
      </c>
      <c r="E290" s="338">
        <v>4560.97</v>
      </c>
      <c r="F290" s="409">
        <v>5942.43</v>
      </c>
      <c r="G290" s="338">
        <v>12932.02</v>
      </c>
      <c r="H290" s="340">
        <v>5389.33</v>
      </c>
      <c r="I290" s="330">
        <v>7000</v>
      </c>
      <c r="J290" s="293">
        <v>2887.17</v>
      </c>
      <c r="K290" s="226">
        <v>7000</v>
      </c>
      <c r="L290" s="226">
        <v>7000</v>
      </c>
      <c r="M290" s="397">
        <v>9309.0400000000009</v>
      </c>
      <c r="N290" s="235">
        <v>9000</v>
      </c>
      <c r="O290" s="227">
        <f t="shared" si="79"/>
        <v>9000</v>
      </c>
      <c r="P290" s="431">
        <v>5149.59</v>
      </c>
      <c r="T290" s="137"/>
    </row>
    <row r="291" spans="1:20" ht="30" customHeight="1" x14ac:dyDescent="0.25">
      <c r="A291" s="94" t="s">
        <v>338</v>
      </c>
      <c r="B291" s="11" t="s">
        <v>339</v>
      </c>
      <c r="D291" s="339">
        <v>913.76</v>
      </c>
      <c r="E291" s="338">
        <v>1916.77</v>
      </c>
      <c r="F291" s="409">
        <v>0</v>
      </c>
      <c r="G291" s="338">
        <v>499.46</v>
      </c>
      <c r="H291" s="340">
        <v>2786.78</v>
      </c>
      <c r="I291" s="330">
        <v>5000</v>
      </c>
      <c r="J291" s="293">
        <v>2820.77</v>
      </c>
      <c r="K291" s="226">
        <v>5000</v>
      </c>
      <c r="L291" s="226">
        <v>5000</v>
      </c>
      <c r="M291" s="397">
        <v>7061.59</v>
      </c>
      <c r="N291" s="235">
        <v>0</v>
      </c>
      <c r="O291" s="227">
        <f t="shared" si="79"/>
        <v>0</v>
      </c>
      <c r="P291" s="431">
        <v>0</v>
      </c>
      <c r="T291" s="137"/>
    </row>
    <row r="292" spans="1:20" s="258" customFormat="1" ht="16.5" customHeight="1" x14ac:dyDescent="0.25">
      <c r="A292" s="344"/>
      <c r="C292" s="150" t="s">
        <v>939</v>
      </c>
      <c r="D292" s="339"/>
      <c r="E292" s="338"/>
      <c r="F292" s="409"/>
      <c r="G292" s="338"/>
      <c r="H292" s="340"/>
      <c r="I292" s="330"/>
      <c r="J292" s="340"/>
      <c r="K292" s="363"/>
      <c r="L292" s="204"/>
      <c r="M292" s="21"/>
      <c r="N292" s="363"/>
      <c r="O292" s="204"/>
      <c r="P292" s="362"/>
      <c r="R292" s="63"/>
      <c r="T292" s="137"/>
    </row>
    <row r="293" spans="1:20" ht="30" customHeight="1" x14ac:dyDescent="0.25">
      <c r="A293" s="94" t="s">
        <v>340</v>
      </c>
      <c r="B293" s="11" t="s">
        <v>341</v>
      </c>
      <c r="D293" s="339">
        <v>317.3</v>
      </c>
      <c r="E293" s="338">
        <v>0</v>
      </c>
      <c r="F293" s="409">
        <v>645.97</v>
      </c>
      <c r="G293" s="338">
        <v>790.65</v>
      </c>
      <c r="H293" s="340">
        <v>0</v>
      </c>
      <c r="I293" s="330">
        <v>1000</v>
      </c>
      <c r="J293" s="293">
        <v>1894.93</v>
      </c>
      <c r="K293" s="226">
        <v>1000</v>
      </c>
      <c r="L293" s="226">
        <v>1000</v>
      </c>
      <c r="M293" s="397">
        <v>935</v>
      </c>
      <c r="N293" s="235">
        <v>1000</v>
      </c>
      <c r="O293" s="227">
        <f t="shared" si="79"/>
        <v>1000</v>
      </c>
      <c r="P293" s="431">
        <v>0</v>
      </c>
      <c r="T293" s="137"/>
    </row>
    <row r="294" spans="1:20" s="258" customFormat="1" ht="30" customHeight="1" x14ac:dyDescent="0.25">
      <c r="A294" s="344" t="s">
        <v>957</v>
      </c>
      <c r="B294" s="258" t="s">
        <v>958</v>
      </c>
      <c r="C294" s="228"/>
      <c r="D294" s="339"/>
      <c r="E294" s="338"/>
      <c r="F294" s="409"/>
      <c r="G294" s="338"/>
      <c r="H294" s="340">
        <v>0</v>
      </c>
      <c r="I294" s="330"/>
      <c r="J294" s="340">
        <v>2256.0700000000002</v>
      </c>
      <c r="K294" s="226"/>
      <c r="L294" s="226">
        <v>0</v>
      </c>
      <c r="M294" s="397">
        <v>0</v>
      </c>
      <c r="N294" s="235">
        <v>5000</v>
      </c>
      <c r="O294" s="227">
        <f t="shared" si="79"/>
        <v>5000</v>
      </c>
      <c r="P294" s="431">
        <v>0</v>
      </c>
      <c r="R294" s="63"/>
      <c r="T294" s="137"/>
    </row>
    <row r="295" spans="1:20" s="258" customFormat="1" ht="30" customHeight="1" x14ac:dyDescent="0.25">
      <c r="A295" s="344" t="s">
        <v>342</v>
      </c>
      <c r="B295" s="258" t="s">
        <v>343</v>
      </c>
      <c r="C295" s="228"/>
      <c r="D295" s="339">
        <v>10346.93</v>
      </c>
      <c r="E295" s="338">
        <f>7704.7+17932</f>
        <v>25636.7</v>
      </c>
      <c r="F295" s="409">
        <v>24165.31</v>
      </c>
      <c r="G295" s="338">
        <v>33622.81</v>
      </c>
      <c r="H295" s="340">
        <v>30088.42</v>
      </c>
      <c r="I295" s="330">
        <v>27000</v>
      </c>
      <c r="J295" s="340">
        <v>29984.57</v>
      </c>
      <c r="K295" s="226">
        <v>27000</v>
      </c>
      <c r="L295" s="226">
        <v>27000</v>
      </c>
      <c r="M295" s="397">
        <v>22394.26</v>
      </c>
      <c r="N295" s="235">
        <v>27000</v>
      </c>
      <c r="O295" s="227">
        <f t="shared" si="79"/>
        <v>27000</v>
      </c>
      <c r="P295" s="431">
        <v>21488.74</v>
      </c>
      <c r="R295" s="63"/>
      <c r="T295" s="137"/>
    </row>
    <row r="296" spans="1:20" s="258" customFormat="1" ht="15" customHeight="1" x14ac:dyDescent="0.25">
      <c r="A296" s="149"/>
      <c r="B296" s="149"/>
      <c r="C296" s="276" t="s">
        <v>852</v>
      </c>
      <c r="D296" s="151"/>
      <c r="E296" s="152"/>
      <c r="F296" s="152"/>
      <c r="G296" s="338">
        <v>0</v>
      </c>
      <c r="H296" s="264">
        <v>0</v>
      </c>
      <c r="I296" s="260"/>
      <c r="J296" s="264"/>
      <c r="K296" s="236"/>
      <c r="L296" s="14"/>
      <c r="M296" s="14"/>
      <c r="N296" s="236"/>
      <c r="O296" s="14"/>
      <c r="P296" s="179"/>
      <c r="R296" s="63"/>
      <c r="T296" s="137"/>
    </row>
    <row r="297" spans="1:20" ht="30" customHeight="1" x14ac:dyDescent="0.25">
      <c r="A297" s="344" t="s">
        <v>959</v>
      </c>
      <c r="B297" s="258" t="s">
        <v>301</v>
      </c>
      <c r="D297" s="339"/>
      <c r="E297" s="338"/>
      <c r="F297" s="409"/>
      <c r="H297" s="340"/>
      <c r="I297" s="330">
        <v>0</v>
      </c>
      <c r="J297" s="293">
        <v>0</v>
      </c>
      <c r="K297" s="226"/>
      <c r="L297" s="226">
        <v>0</v>
      </c>
      <c r="M297" s="397">
        <v>0</v>
      </c>
      <c r="N297" s="235">
        <v>0</v>
      </c>
      <c r="O297" s="227">
        <f t="shared" si="79"/>
        <v>0</v>
      </c>
      <c r="P297" s="431">
        <v>0</v>
      </c>
      <c r="T297" s="137"/>
    </row>
    <row r="298" spans="1:20" ht="24" customHeight="1" x14ac:dyDescent="0.25">
      <c r="A298" s="94">
        <v>4220</v>
      </c>
      <c r="B298" s="104" t="s">
        <v>659</v>
      </c>
      <c r="C298" s="105"/>
      <c r="D298" s="106">
        <f t="shared" ref="D298:P298" si="80">SUM(D$269:D$297)</f>
        <v>53533.740000000005</v>
      </c>
      <c r="E298" s="107">
        <f t="shared" si="80"/>
        <v>65867.06</v>
      </c>
      <c r="F298" s="107">
        <f t="shared" si="80"/>
        <v>61023.570000000007</v>
      </c>
      <c r="G298" s="107">
        <f t="shared" si="80"/>
        <v>79862.69</v>
      </c>
      <c r="H298" s="188">
        <f t="shared" si="80"/>
        <v>69272.01999999999</v>
      </c>
      <c r="I298" s="187">
        <f t="shared" si="80"/>
        <v>85946</v>
      </c>
      <c r="J298" s="188">
        <f t="shared" si="80"/>
        <v>70771.299999999988</v>
      </c>
      <c r="K298" s="189">
        <f t="shared" si="80"/>
        <v>100078</v>
      </c>
      <c r="L298" s="187">
        <f t="shared" si="80"/>
        <v>100078</v>
      </c>
      <c r="M298" s="382">
        <f t="shared" si="80"/>
        <v>72780.39</v>
      </c>
      <c r="N298" s="189">
        <f t="shared" si="80"/>
        <v>107000</v>
      </c>
      <c r="O298" s="187">
        <f t="shared" si="80"/>
        <v>107000</v>
      </c>
      <c r="P298" s="188">
        <f t="shared" si="80"/>
        <v>47163.780000000006</v>
      </c>
      <c r="T298" s="137"/>
    </row>
    <row r="299" spans="1:20" ht="24" customHeight="1" x14ac:dyDescent="0.25">
      <c r="D299" s="339"/>
      <c r="E299" s="338"/>
      <c r="H299" s="264"/>
      <c r="I299" s="182"/>
      <c r="J299" s="184"/>
      <c r="K299" s="183"/>
      <c r="N299" s="183"/>
      <c r="P299" s="264"/>
      <c r="T299" s="137"/>
    </row>
    <row r="300" spans="1:20" s="258" customFormat="1" ht="24" customHeight="1" x14ac:dyDescent="0.25">
      <c r="A300" s="344" t="s">
        <v>1117</v>
      </c>
      <c r="B300" s="258" t="s">
        <v>1118</v>
      </c>
      <c r="C300" s="228"/>
      <c r="D300" s="339"/>
      <c r="E300" s="338"/>
      <c r="F300" s="338"/>
      <c r="G300" s="338"/>
      <c r="H300" s="264"/>
      <c r="I300" s="182"/>
      <c r="J300" s="264"/>
      <c r="K300" s="182"/>
      <c r="L300" s="182"/>
      <c r="M300" s="260"/>
      <c r="N300" s="183"/>
      <c r="O300" s="182"/>
      <c r="P300" s="264"/>
      <c r="R300" s="63"/>
      <c r="T300" s="137"/>
    </row>
    <row r="301" spans="1:20" s="258" customFormat="1" ht="24" customHeight="1" x14ac:dyDescent="0.25">
      <c r="A301" s="344">
        <v>4222</v>
      </c>
      <c r="B301" s="104" t="s">
        <v>1119</v>
      </c>
      <c r="C301" s="105"/>
      <c r="D301" s="106"/>
      <c r="E301" s="107"/>
      <c r="F301" s="107"/>
      <c r="G301" s="107"/>
      <c r="H301" s="188"/>
      <c r="I301" s="187"/>
      <c r="J301" s="188"/>
      <c r="K301" s="189"/>
      <c r="L301" s="187"/>
      <c r="M301" s="382"/>
      <c r="N301" s="189"/>
      <c r="O301" s="187"/>
      <c r="P301" s="188"/>
      <c r="R301" s="63"/>
      <c r="T301" s="137"/>
    </row>
    <row r="302" spans="1:20" s="258" customFormat="1" ht="24" customHeight="1" x14ac:dyDescent="0.25">
      <c r="A302" s="344"/>
      <c r="C302" s="228"/>
      <c r="D302" s="339"/>
      <c r="E302" s="338"/>
      <c r="F302" s="338"/>
      <c r="G302" s="338"/>
      <c r="H302" s="264"/>
      <c r="I302" s="182"/>
      <c r="J302" s="264"/>
      <c r="K302" s="182"/>
      <c r="L302" s="182"/>
      <c r="M302" s="260"/>
      <c r="N302" s="183"/>
      <c r="O302" s="182"/>
      <c r="P302" s="264"/>
      <c r="R302" s="63"/>
      <c r="T302" s="137"/>
    </row>
    <row r="303" spans="1:20" ht="24" customHeight="1" x14ac:dyDescent="0.25">
      <c r="A303" s="94" t="s">
        <v>344</v>
      </c>
      <c r="B303" s="11" t="s">
        <v>345</v>
      </c>
      <c r="D303" s="339">
        <v>0</v>
      </c>
      <c r="E303" s="338">
        <v>289.62</v>
      </c>
      <c r="F303" s="409">
        <v>0</v>
      </c>
      <c r="G303" s="338">
        <v>210.53</v>
      </c>
      <c r="H303" s="340">
        <v>0</v>
      </c>
      <c r="I303" s="330">
        <v>0</v>
      </c>
      <c r="J303" s="294">
        <v>0</v>
      </c>
      <c r="K303" s="226"/>
      <c r="L303" s="226">
        <v>0</v>
      </c>
      <c r="M303" s="397">
        <v>0</v>
      </c>
      <c r="N303" s="235"/>
      <c r="O303" s="227">
        <f t="shared" ref="O303:O305" si="81">N303</f>
        <v>0</v>
      </c>
      <c r="P303" s="431">
        <v>0</v>
      </c>
      <c r="T303" s="137"/>
    </row>
    <row r="304" spans="1:20" ht="24" customHeight="1" x14ac:dyDescent="0.25">
      <c r="A304" s="94" t="s">
        <v>346</v>
      </c>
      <c r="B304" s="11" t="s">
        <v>347</v>
      </c>
      <c r="D304" s="339">
        <v>0</v>
      </c>
      <c r="E304" s="338">
        <v>0</v>
      </c>
      <c r="F304" s="409">
        <v>0</v>
      </c>
      <c r="G304" s="338">
        <v>0</v>
      </c>
      <c r="H304" s="340">
        <v>0</v>
      </c>
      <c r="I304" s="330">
        <v>0</v>
      </c>
      <c r="J304" s="294">
        <v>0</v>
      </c>
      <c r="K304" s="226"/>
      <c r="L304" s="226">
        <v>0</v>
      </c>
      <c r="M304" s="397">
        <v>0</v>
      </c>
      <c r="N304" s="235"/>
      <c r="O304" s="227">
        <f t="shared" si="81"/>
        <v>0</v>
      </c>
      <c r="P304" s="431">
        <v>0</v>
      </c>
      <c r="T304" s="137"/>
    </row>
    <row r="305" spans="1:20" ht="24" customHeight="1" x14ac:dyDescent="0.25">
      <c r="A305" s="94" t="s">
        <v>348</v>
      </c>
      <c r="B305" s="11" t="s">
        <v>349</v>
      </c>
      <c r="D305" s="339">
        <v>0</v>
      </c>
      <c r="E305" s="338">
        <v>0</v>
      </c>
      <c r="F305" s="409">
        <v>0</v>
      </c>
      <c r="G305" s="338">
        <v>0</v>
      </c>
      <c r="H305" s="340">
        <v>0</v>
      </c>
      <c r="I305" s="330">
        <v>500</v>
      </c>
      <c r="J305" s="294">
        <v>0</v>
      </c>
      <c r="K305" s="226">
        <v>500</v>
      </c>
      <c r="L305" s="226">
        <v>500</v>
      </c>
      <c r="M305" s="397">
        <v>0</v>
      </c>
      <c r="N305" s="235">
        <v>500</v>
      </c>
      <c r="O305" s="227">
        <f t="shared" si="81"/>
        <v>500</v>
      </c>
      <c r="P305" s="431">
        <v>0</v>
      </c>
      <c r="T305" s="137"/>
    </row>
    <row r="306" spans="1:20" ht="24" customHeight="1" x14ac:dyDescent="0.25">
      <c r="A306" s="94">
        <v>4225</v>
      </c>
      <c r="B306" s="104" t="s">
        <v>660</v>
      </c>
      <c r="C306" s="105"/>
      <c r="D306" s="106">
        <f t="shared" ref="D306:P306" si="82">SUM(D$299:D$305)</f>
        <v>0</v>
      </c>
      <c r="E306" s="107">
        <f t="shared" si="82"/>
        <v>289.62</v>
      </c>
      <c r="F306" s="107">
        <f t="shared" si="82"/>
        <v>0</v>
      </c>
      <c r="G306" s="107">
        <f t="shared" si="82"/>
        <v>210.53</v>
      </c>
      <c r="H306" s="188">
        <f t="shared" si="82"/>
        <v>0</v>
      </c>
      <c r="I306" s="187">
        <f t="shared" si="82"/>
        <v>500</v>
      </c>
      <c r="J306" s="188">
        <f t="shared" si="82"/>
        <v>0</v>
      </c>
      <c r="K306" s="189">
        <f t="shared" si="82"/>
        <v>500</v>
      </c>
      <c r="L306" s="187">
        <f t="shared" si="82"/>
        <v>500</v>
      </c>
      <c r="M306" s="382">
        <f t="shared" si="82"/>
        <v>0</v>
      </c>
      <c r="N306" s="189">
        <f t="shared" si="82"/>
        <v>500</v>
      </c>
      <c r="O306" s="187">
        <f t="shared" si="82"/>
        <v>500</v>
      </c>
      <c r="P306" s="188">
        <f t="shared" si="82"/>
        <v>0</v>
      </c>
      <c r="T306" s="137"/>
    </row>
    <row r="307" spans="1:20" ht="24" customHeight="1" x14ac:dyDescent="0.25">
      <c r="D307" s="339"/>
      <c r="E307" s="338"/>
      <c r="H307" s="264"/>
      <c r="I307" s="182"/>
      <c r="J307" s="184"/>
      <c r="K307" s="183"/>
      <c r="N307" s="183"/>
      <c r="P307" s="264"/>
      <c r="T307" s="137"/>
    </row>
    <row r="308" spans="1:20" ht="24" customHeight="1" x14ac:dyDescent="0.25">
      <c r="A308" s="94" t="s">
        <v>350</v>
      </c>
      <c r="B308" s="11" t="s">
        <v>351</v>
      </c>
      <c r="D308" s="339">
        <v>10739.42</v>
      </c>
      <c r="E308" s="338">
        <v>10984.22</v>
      </c>
      <c r="F308" s="409">
        <v>11180.02</v>
      </c>
      <c r="G308" s="338">
        <v>11404.24</v>
      </c>
      <c r="H308" s="340">
        <v>11404.25</v>
      </c>
      <c r="I308" s="330">
        <v>11800</v>
      </c>
      <c r="J308" s="295">
        <v>11858.97</v>
      </c>
      <c r="K308" s="226">
        <v>12000</v>
      </c>
      <c r="L308" s="226">
        <v>12000</v>
      </c>
      <c r="M308" s="397">
        <v>12097.25</v>
      </c>
      <c r="N308" s="235">
        <v>12500</v>
      </c>
      <c r="O308" s="227">
        <f t="shared" ref="O308:O317" si="83">N308</f>
        <v>12500</v>
      </c>
      <c r="P308" s="462">
        <v>8173.07</v>
      </c>
      <c r="Q308" s="4"/>
      <c r="T308" s="137"/>
    </row>
    <row r="309" spans="1:20" ht="24" customHeight="1" x14ac:dyDescent="0.25">
      <c r="A309" s="94" t="s">
        <v>352</v>
      </c>
      <c r="B309" s="11" t="s">
        <v>353</v>
      </c>
      <c r="D309" s="339">
        <v>0</v>
      </c>
      <c r="E309" s="338">
        <v>0</v>
      </c>
      <c r="F309" s="409">
        <v>0</v>
      </c>
      <c r="G309" s="338">
        <v>0</v>
      </c>
      <c r="H309" s="340">
        <v>0</v>
      </c>
      <c r="I309" s="330">
        <v>500</v>
      </c>
      <c r="J309" s="295">
        <v>0</v>
      </c>
      <c r="K309" s="226">
        <v>300</v>
      </c>
      <c r="L309" s="226">
        <v>300</v>
      </c>
      <c r="M309" s="397">
        <v>0</v>
      </c>
      <c r="N309" s="235">
        <v>210</v>
      </c>
      <c r="O309" s="227">
        <f t="shared" si="83"/>
        <v>210</v>
      </c>
      <c r="P309" s="431">
        <v>0</v>
      </c>
      <c r="Q309" s="4"/>
      <c r="T309" s="137"/>
    </row>
    <row r="310" spans="1:20" ht="24" customHeight="1" x14ac:dyDescent="0.25">
      <c r="A310" s="94" t="s">
        <v>354</v>
      </c>
      <c r="B310" s="11" t="s">
        <v>355</v>
      </c>
      <c r="D310" s="339">
        <v>0</v>
      </c>
      <c r="E310" s="338">
        <v>0</v>
      </c>
      <c r="F310" s="409">
        <v>0</v>
      </c>
      <c r="G310" s="338">
        <v>0</v>
      </c>
      <c r="H310" s="340">
        <v>0</v>
      </c>
      <c r="I310" s="330">
        <v>100</v>
      </c>
      <c r="J310" s="295">
        <v>0</v>
      </c>
      <c r="K310" s="226">
        <v>100</v>
      </c>
      <c r="L310" s="226">
        <v>100</v>
      </c>
      <c r="M310" s="397">
        <v>0</v>
      </c>
      <c r="N310" s="235">
        <v>50</v>
      </c>
      <c r="O310" s="227">
        <f t="shared" si="83"/>
        <v>50</v>
      </c>
      <c r="P310" s="431">
        <v>0</v>
      </c>
      <c r="Q310" s="4"/>
      <c r="T310" s="137"/>
    </row>
    <row r="311" spans="1:20" ht="24" customHeight="1" x14ac:dyDescent="0.25">
      <c r="A311" s="94" t="s">
        <v>356</v>
      </c>
      <c r="B311" s="11" t="s">
        <v>357</v>
      </c>
      <c r="D311" s="339">
        <v>0</v>
      </c>
      <c r="E311" s="338">
        <v>0</v>
      </c>
      <c r="F311" s="409">
        <v>0</v>
      </c>
      <c r="G311" s="338">
        <v>0</v>
      </c>
      <c r="H311" s="340">
        <v>0</v>
      </c>
      <c r="I311" s="330">
        <v>500</v>
      </c>
      <c r="J311" s="295">
        <v>0</v>
      </c>
      <c r="K311" s="226">
        <v>500</v>
      </c>
      <c r="L311" s="226">
        <v>500</v>
      </c>
      <c r="M311" s="397">
        <v>0</v>
      </c>
      <c r="N311" s="235">
        <v>400</v>
      </c>
      <c r="O311" s="227">
        <f t="shared" si="83"/>
        <v>400</v>
      </c>
      <c r="P311" s="431">
        <v>0</v>
      </c>
      <c r="Q311" s="4"/>
      <c r="T311" s="137"/>
    </row>
    <row r="312" spans="1:20" ht="24" customHeight="1" x14ac:dyDescent="0.25">
      <c r="A312" s="94" t="s">
        <v>358</v>
      </c>
      <c r="B312" s="11" t="s">
        <v>359</v>
      </c>
      <c r="D312" s="339">
        <v>808</v>
      </c>
      <c r="E312" s="338">
        <v>833</v>
      </c>
      <c r="F312" s="409">
        <v>878</v>
      </c>
      <c r="G312" s="338">
        <v>891</v>
      </c>
      <c r="H312" s="340">
        <v>915</v>
      </c>
      <c r="I312" s="330">
        <v>825</v>
      </c>
      <c r="J312" s="295">
        <v>942</v>
      </c>
      <c r="K312" s="226">
        <v>825</v>
      </c>
      <c r="L312" s="226">
        <v>825</v>
      </c>
      <c r="M312" s="397">
        <v>965</v>
      </c>
      <c r="N312" s="235">
        <v>965</v>
      </c>
      <c r="O312" s="227">
        <f t="shared" si="83"/>
        <v>965</v>
      </c>
      <c r="P312" s="431">
        <v>0</v>
      </c>
      <c r="Q312" s="4"/>
      <c r="T312" s="137"/>
    </row>
    <row r="313" spans="1:20" ht="24" customHeight="1" x14ac:dyDescent="0.25">
      <c r="A313" s="94" t="s">
        <v>360</v>
      </c>
      <c r="B313" s="11" t="s">
        <v>361</v>
      </c>
      <c r="D313" s="339">
        <v>210</v>
      </c>
      <c r="E313" s="338">
        <v>210</v>
      </c>
      <c r="F313" s="409">
        <v>210</v>
      </c>
      <c r="G313" s="338">
        <v>75</v>
      </c>
      <c r="H313" s="340">
        <v>75</v>
      </c>
      <c r="I313" s="330">
        <v>500</v>
      </c>
      <c r="J313" s="295">
        <v>75</v>
      </c>
      <c r="K313" s="226">
        <v>500</v>
      </c>
      <c r="L313" s="226">
        <v>500</v>
      </c>
      <c r="M313" s="397">
        <v>105</v>
      </c>
      <c r="N313" s="235">
        <v>400</v>
      </c>
      <c r="O313" s="227">
        <f t="shared" si="83"/>
        <v>400</v>
      </c>
      <c r="P313" s="431">
        <v>0</v>
      </c>
      <c r="Q313" s="4"/>
      <c r="T313" s="137"/>
    </row>
    <row r="314" spans="1:20" ht="24" customHeight="1" x14ac:dyDescent="0.25">
      <c r="A314" s="94" t="s">
        <v>362</v>
      </c>
      <c r="B314" s="11" t="s">
        <v>363</v>
      </c>
      <c r="D314" s="339">
        <v>39</v>
      </c>
      <c r="E314" s="338">
        <v>78</v>
      </c>
      <c r="F314" s="409">
        <v>210.9</v>
      </c>
      <c r="G314" s="338">
        <v>267.19</v>
      </c>
      <c r="H314" s="340">
        <v>508.59</v>
      </c>
      <c r="I314" s="330">
        <v>100</v>
      </c>
      <c r="J314" s="295">
        <v>209</v>
      </c>
      <c r="K314" s="226">
        <v>100</v>
      </c>
      <c r="L314" s="226">
        <v>100</v>
      </c>
      <c r="M314" s="397">
        <v>148.5</v>
      </c>
      <c r="N314" s="235">
        <v>100</v>
      </c>
      <c r="O314" s="227">
        <f t="shared" si="83"/>
        <v>100</v>
      </c>
      <c r="P314" s="431">
        <v>252</v>
      </c>
      <c r="Q314" s="4"/>
      <c r="T314" s="137"/>
    </row>
    <row r="315" spans="1:20" ht="24" customHeight="1" x14ac:dyDescent="0.25">
      <c r="A315" s="94" t="s">
        <v>364</v>
      </c>
      <c r="B315" s="11" t="s">
        <v>365</v>
      </c>
      <c r="D315" s="339">
        <v>66</v>
      </c>
      <c r="E315" s="338">
        <v>0</v>
      </c>
      <c r="F315" s="409">
        <v>111.19</v>
      </c>
      <c r="G315" s="338">
        <v>0</v>
      </c>
      <c r="H315" s="340">
        <v>0</v>
      </c>
      <c r="I315" s="330">
        <v>200</v>
      </c>
      <c r="J315" s="295">
        <v>0</v>
      </c>
      <c r="K315" s="226">
        <v>200</v>
      </c>
      <c r="L315" s="226">
        <v>200</v>
      </c>
      <c r="M315" s="397">
        <v>0</v>
      </c>
      <c r="N315" s="235">
        <v>200</v>
      </c>
      <c r="O315" s="227">
        <f t="shared" si="83"/>
        <v>200</v>
      </c>
      <c r="P315" s="431">
        <v>0</v>
      </c>
      <c r="Q315" s="4"/>
      <c r="T315" s="137"/>
    </row>
    <row r="316" spans="1:20" s="258" customFormat="1" ht="24" customHeight="1" x14ac:dyDescent="0.25">
      <c r="A316" s="344" t="s">
        <v>366</v>
      </c>
      <c r="B316" s="258" t="s">
        <v>367</v>
      </c>
      <c r="C316" s="228"/>
      <c r="D316" s="339">
        <v>0</v>
      </c>
      <c r="E316" s="338">
        <v>0</v>
      </c>
      <c r="F316" s="409">
        <v>0</v>
      </c>
      <c r="G316" s="338">
        <v>0</v>
      </c>
      <c r="H316" s="340">
        <v>0</v>
      </c>
      <c r="I316" s="330">
        <v>0</v>
      </c>
      <c r="J316" s="340">
        <v>0</v>
      </c>
      <c r="K316" s="226"/>
      <c r="L316" s="226">
        <v>0</v>
      </c>
      <c r="M316" s="397">
        <v>0</v>
      </c>
      <c r="N316" s="235">
        <v>0</v>
      </c>
      <c r="O316" s="227">
        <f t="shared" si="83"/>
        <v>0</v>
      </c>
      <c r="P316" s="431">
        <v>0</v>
      </c>
      <c r="Q316" s="4"/>
      <c r="R316" s="63"/>
      <c r="T316" s="137"/>
    </row>
    <row r="317" spans="1:20" ht="24" customHeight="1" x14ac:dyDescent="0.25">
      <c r="A317" s="344" t="s">
        <v>1069</v>
      </c>
      <c r="B317" s="258" t="s">
        <v>301</v>
      </c>
      <c r="D317" s="339"/>
      <c r="E317" s="338"/>
      <c r="F317" s="409"/>
      <c r="H317" s="340"/>
      <c r="I317" s="330">
        <v>-300</v>
      </c>
      <c r="J317" s="295"/>
      <c r="K317" s="226"/>
      <c r="L317" s="226">
        <v>0</v>
      </c>
      <c r="M317" s="397">
        <v>0</v>
      </c>
      <c r="N317" s="235">
        <v>0</v>
      </c>
      <c r="O317" s="227">
        <f t="shared" si="83"/>
        <v>0</v>
      </c>
      <c r="P317" s="431">
        <v>0</v>
      </c>
      <c r="Q317" s="4"/>
      <c r="T317" s="137"/>
    </row>
    <row r="318" spans="1:20" ht="24" customHeight="1" x14ac:dyDescent="0.25">
      <c r="A318" s="94">
        <v>4240</v>
      </c>
      <c r="B318" s="104" t="s">
        <v>661</v>
      </c>
      <c r="C318" s="105"/>
      <c r="D318" s="106">
        <f t="shared" ref="D318:P318" si="84">SUM(D$307:D$317)</f>
        <v>11862.42</v>
      </c>
      <c r="E318" s="107">
        <f t="shared" si="84"/>
        <v>12105.22</v>
      </c>
      <c r="F318" s="107">
        <f t="shared" si="84"/>
        <v>12590.11</v>
      </c>
      <c r="G318" s="107">
        <f t="shared" si="84"/>
        <v>12637.43</v>
      </c>
      <c r="H318" s="188">
        <f t="shared" si="84"/>
        <v>12902.84</v>
      </c>
      <c r="I318" s="187">
        <f t="shared" si="84"/>
        <v>14225</v>
      </c>
      <c r="J318" s="188">
        <f t="shared" si="84"/>
        <v>13084.97</v>
      </c>
      <c r="K318" s="189">
        <f t="shared" si="84"/>
        <v>14525</v>
      </c>
      <c r="L318" s="187">
        <f t="shared" si="84"/>
        <v>14525</v>
      </c>
      <c r="M318" s="382">
        <f t="shared" si="84"/>
        <v>13315.75</v>
      </c>
      <c r="N318" s="189">
        <f t="shared" si="84"/>
        <v>14825</v>
      </c>
      <c r="O318" s="187">
        <f t="shared" si="84"/>
        <v>14825</v>
      </c>
      <c r="P318" s="188">
        <f t="shared" si="84"/>
        <v>8425.07</v>
      </c>
      <c r="T318" s="137"/>
    </row>
    <row r="319" spans="1:20" ht="24" customHeight="1" x14ac:dyDescent="0.25">
      <c r="D319" s="339"/>
      <c r="E319" s="338"/>
      <c r="H319" s="264"/>
      <c r="I319" s="182"/>
      <c r="J319" s="184"/>
      <c r="K319" s="183"/>
      <c r="N319" s="183"/>
      <c r="P319" s="264"/>
      <c r="T319" s="137"/>
    </row>
    <row r="320" spans="1:20" ht="24" customHeight="1" x14ac:dyDescent="0.25">
      <c r="A320" s="94" t="s">
        <v>368</v>
      </c>
      <c r="B320" s="11" t="s">
        <v>369</v>
      </c>
      <c r="D320" s="339">
        <v>2255</v>
      </c>
      <c r="E320" s="338">
        <v>2160</v>
      </c>
      <c r="F320" s="409">
        <v>3667.5</v>
      </c>
      <c r="G320" s="338">
        <v>2430</v>
      </c>
      <c r="H320" s="340">
        <v>1350</v>
      </c>
      <c r="I320" s="330">
        <v>3300</v>
      </c>
      <c r="J320" s="296">
        <v>3255</v>
      </c>
      <c r="K320" s="226">
        <v>3000</v>
      </c>
      <c r="L320" s="226">
        <v>3000</v>
      </c>
      <c r="M320" s="397">
        <v>2870</v>
      </c>
      <c r="N320" s="235">
        <v>3000</v>
      </c>
      <c r="O320" s="227">
        <f t="shared" ref="O320:O321" si="85">N320</f>
        <v>3000</v>
      </c>
      <c r="P320" s="431">
        <v>975</v>
      </c>
      <c r="T320" s="137"/>
    </row>
    <row r="321" spans="1:20" ht="24" customHeight="1" x14ac:dyDescent="0.25">
      <c r="A321" s="94" t="s">
        <v>370</v>
      </c>
      <c r="B321" s="11" t="s">
        <v>371</v>
      </c>
      <c r="D321" s="339">
        <v>0</v>
      </c>
      <c r="E321" s="338">
        <v>0</v>
      </c>
      <c r="F321" s="409">
        <v>0</v>
      </c>
      <c r="G321" s="338">
        <v>0</v>
      </c>
      <c r="H321" s="340">
        <v>0</v>
      </c>
      <c r="I321" s="330">
        <v>0</v>
      </c>
      <c r="J321" s="296">
        <v>0</v>
      </c>
      <c r="K321" s="226"/>
      <c r="L321" s="226">
        <v>0</v>
      </c>
      <c r="M321" s="397">
        <v>0</v>
      </c>
      <c r="N321" s="235"/>
      <c r="O321" s="227">
        <f t="shared" si="85"/>
        <v>0</v>
      </c>
      <c r="P321" s="431">
        <v>0</v>
      </c>
      <c r="T321" s="137"/>
    </row>
    <row r="322" spans="1:20" ht="24" customHeight="1" x14ac:dyDescent="0.25">
      <c r="A322" s="94">
        <v>4242</v>
      </c>
      <c r="B322" s="104" t="s">
        <v>662</v>
      </c>
      <c r="C322" s="105"/>
      <c r="D322" s="106">
        <f t="shared" ref="D322:P322" si="86">SUM(D$319:D$321)</f>
        <v>2255</v>
      </c>
      <c r="E322" s="107">
        <f t="shared" si="86"/>
        <v>2160</v>
      </c>
      <c r="F322" s="107">
        <f t="shared" si="86"/>
        <v>3667.5</v>
      </c>
      <c r="G322" s="107">
        <f t="shared" si="86"/>
        <v>2430</v>
      </c>
      <c r="H322" s="188">
        <f t="shared" si="86"/>
        <v>1350</v>
      </c>
      <c r="I322" s="187">
        <f t="shared" si="86"/>
        <v>3300</v>
      </c>
      <c r="J322" s="188">
        <f t="shared" si="86"/>
        <v>3255</v>
      </c>
      <c r="K322" s="189">
        <f t="shared" si="86"/>
        <v>3000</v>
      </c>
      <c r="L322" s="187">
        <f t="shared" si="86"/>
        <v>3000</v>
      </c>
      <c r="M322" s="382">
        <f t="shared" si="86"/>
        <v>2870</v>
      </c>
      <c r="N322" s="189">
        <f t="shared" si="86"/>
        <v>3000</v>
      </c>
      <c r="O322" s="187">
        <f t="shared" si="86"/>
        <v>3000</v>
      </c>
      <c r="P322" s="188">
        <f t="shared" si="86"/>
        <v>975</v>
      </c>
      <c r="T322" s="137"/>
    </row>
    <row r="323" spans="1:20" ht="24" customHeight="1" x14ac:dyDescent="0.25">
      <c r="D323" s="339"/>
      <c r="E323" s="338"/>
      <c r="H323" s="264"/>
      <c r="I323" s="182"/>
      <c r="J323" s="184"/>
      <c r="K323" s="183"/>
      <c r="N323" s="183"/>
      <c r="P323" s="264"/>
      <c r="T323" s="137"/>
    </row>
    <row r="324" spans="1:20" s="258" customFormat="1" ht="24" customHeight="1" x14ac:dyDescent="0.25">
      <c r="A324" s="344" t="s">
        <v>960</v>
      </c>
      <c r="B324" s="258" t="s">
        <v>961</v>
      </c>
      <c r="C324" s="228"/>
      <c r="D324" s="339"/>
      <c r="E324" s="338"/>
      <c r="F324" s="338"/>
      <c r="G324" s="338"/>
      <c r="H324" s="264"/>
      <c r="I324" s="182"/>
      <c r="J324" s="264">
        <v>0</v>
      </c>
      <c r="K324" s="226"/>
      <c r="L324" s="226">
        <v>0</v>
      </c>
      <c r="M324" s="397">
        <v>0</v>
      </c>
      <c r="N324" s="235"/>
      <c r="O324" s="227">
        <f t="shared" ref="O324:O329" si="87">N324</f>
        <v>0</v>
      </c>
      <c r="P324" s="431">
        <v>0</v>
      </c>
      <c r="R324" s="63"/>
      <c r="T324" s="137"/>
    </row>
    <row r="325" spans="1:20" ht="24" customHeight="1" x14ac:dyDescent="0.25">
      <c r="A325" s="94" t="s">
        <v>372</v>
      </c>
      <c r="B325" s="11" t="s">
        <v>373</v>
      </c>
      <c r="D325" s="339">
        <v>0</v>
      </c>
      <c r="E325" s="338">
        <v>0</v>
      </c>
      <c r="F325" s="409">
        <v>0</v>
      </c>
      <c r="G325" s="338">
        <v>0</v>
      </c>
      <c r="H325" s="340">
        <v>0</v>
      </c>
      <c r="I325" s="330"/>
      <c r="J325" s="297">
        <v>0</v>
      </c>
      <c r="K325" s="226"/>
      <c r="L325" s="226">
        <v>0</v>
      </c>
      <c r="M325" s="397">
        <v>0</v>
      </c>
      <c r="N325" s="235"/>
      <c r="O325" s="227">
        <f t="shared" si="87"/>
        <v>0</v>
      </c>
      <c r="P325" s="431">
        <v>0</v>
      </c>
      <c r="T325" s="137"/>
    </row>
    <row r="326" spans="1:20" ht="27.75" customHeight="1" x14ac:dyDescent="0.25">
      <c r="A326" s="94" t="s">
        <v>374</v>
      </c>
      <c r="B326" s="11" t="s">
        <v>375</v>
      </c>
      <c r="D326" s="339">
        <v>480.12</v>
      </c>
      <c r="E326" s="338">
        <v>480.12</v>
      </c>
      <c r="F326" s="409">
        <v>480.12</v>
      </c>
      <c r="G326" s="338">
        <v>480.12</v>
      </c>
      <c r="H326" s="340">
        <v>508.13</v>
      </c>
      <c r="I326" s="330">
        <v>500</v>
      </c>
      <c r="J326" s="297">
        <v>494.76</v>
      </c>
      <c r="K326" s="226">
        <v>500</v>
      </c>
      <c r="L326" s="226">
        <v>500</v>
      </c>
      <c r="M326" s="397">
        <v>494.76</v>
      </c>
      <c r="N326" s="235">
        <v>500</v>
      </c>
      <c r="O326" s="227">
        <f t="shared" si="87"/>
        <v>500</v>
      </c>
      <c r="P326" s="431">
        <v>288.61</v>
      </c>
      <c r="T326" s="137"/>
    </row>
    <row r="327" spans="1:20" ht="27.75" customHeight="1" x14ac:dyDescent="0.25">
      <c r="A327" s="94" t="s">
        <v>376</v>
      </c>
      <c r="B327" s="11" t="s">
        <v>377</v>
      </c>
      <c r="D327" s="339">
        <v>2500</v>
      </c>
      <c r="E327" s="338">
        <v>0</v>
      </c>
      <c r="F327" s="409">
        <v>0</v>
      </c>
      <c r="G327" s="338">
        <v>0</v>
      </c>
      <c r="H327" s="340">
        <v>0</v>
      </c>
      <c r="I327" s="330"/>
      <c r="J327" s="297">
        <v>0</v>
      </c>
      <c r="K327" s="226"/>
      <c r="L327" s="226">
        <v>0</v>
      </c>
      <c r="M327" s="397">
        <v>0</v>
      </c>
      <c r="N327" s="235"/>
      <c r="O327" s="227">
        <f t="shared" si="87"/>
        <v>0</v>
      </c>
      <c r="P327" s="431">
        <v>0</v>
      </c>
      <c r="T327" s="137"/>
    </row>
    <row r="328" spans="1:20" s="258" customFormat="1" ht="27.75" customHeight="1" x14ac:dyDescent="0.25">
      <c r="A328" s="344" t="s">
        <v>378</v>
      </c>
      <c r="B328" s="258" t="s">
        <v>379</v>
      </c>
      <c r="C328" s="228"/>
      <c r="D328" s="339">
        <v>229</v>
      </c>
      <c r="E328" s="338">
        <v>0</v>
      </c>
      <c r="F328" s="409">
        <v>0</v>
      </c>
      <c r="G328" s="338">
        <v>270</v>
      </c>
      <c r="H328" s="340">
        <v>0</v>
      </c>
      <c r="I328" s="330">
        <v>500</v>
      </c>
      <c r="J328" s="340">
        <v>0</v>
      </c>
      <c r="K328" s="226">
        <v>500</v>
      </c>
      <c r="L328" s="226">
        <v>500</v>
      </c>
      <c r="M328" s="397">
        <v>0</v>
      </c>
      <c r="N328" s="235">
        <v>500</v>
      </c>
      <c r="O328" s="227">
        <f t="shared" si="87"/>
        <v>500</v>
      </c>
      <c r="P328" s="431">
        <v>0</v>
      </c>
      <c r="R328" s="63"/>
      <c r="T328" s="137"/>
    </row>
    <row r="329" spans="1:20" ht="27.75" customHeight="1" x14ac:dyDescent="0.25">
      <c r="A329" s="344" t="s">
        <v>378</v>
      </c>
      <c r="B329" s="258" t="s">
        <v>962</v>
      </c>
      <c r="D329" s="339"/>
      <c r="E329" s="338"/>
      <c r="F329" s="409"/>
      <c r="H329" s="340"/>
      <c r="I329" s="330"/>
      <c r="J329" s="297">
        <v>0</v>
      </c>
      <c r="K329" s="226"/>
      <c r="L329" s="226">
        <v>0</v>
      </c>
      <c r="M329" s="397">
        <v>0</v>
      </c>
      <c r="N329" s="235"/>
      <c r="O329" s="227">
        <f t="shared" si="87"/>
        <v>0</v>
      </c>
      <c r="P329" s="431">
        <v>0</v>
      </c>
      <c r="T329" s="137"/>
    </row>
    <row r="330" spans="1:20" ht="24" customHeight="1" x14ac:dyDescent="0.25">
      <c r="A330" s="94">
        <v>4290</v>
      </c>
      <c r="B330" s="104" t="s">
        <v>663</v>
      </c>
      <c r="C330" s="105"/>
      <c r="D330" s="106">
        <f t="shared" ref="D330:P330" si="88">SUM(D$323:D$329)</f>
        <v>3209.12</v>
      </c>
      <c r="E330" s="107">
        <f t="shared" si="88"/>
        <v>480.12</v>
      </c>
      <c r="F330" s="107">
        <f t="shared" si="88"/>
        <v>480.12</v>
      </c>
      <c r="G330" s="107">
        <f t="shared" si="88"/>
        <v>750.12</v>
      </c>
      <c r="H330" s="188">
        <f t="shared" si="88"/>
        <v>508.13</v>
      </c>
      <c r="I330" s="187">
        <f t="shared" si="88"/>
        <v>1000</v>
      </c>
      <c r="J330" s="188">
        <f t="shared" si="88"/>
        <v>494.76</v>
      </c>
      <c r="K330" s="189">
        <f t="shared" si="88"/>
        <v>1000</v>
      </c>
      <c r="L330" s="187">
        <f t="shared" si="88"/>
        <v>1000</v>
      </c>
      <c r="M330" s="382">
        <f t="shared" si="88"/>
        <v>494.76</v>
      </c>
      <c r="N330" s="189">
        <f t="shared" si="88"/>
        <v>1000</v>
      </c>
      <c r="O330" s="187">
        <f t="shared" si="88"/>
        <v>1000</v>
      </c>
      <c r="P330" s="188">
        <f t="shared" si="88"/>
        <v>288.61</v>
      </c>
      <c r="T330" s="137"/>
    </row>
    <row r="331" spans="1:20" ht="24" customHeight="1" x14ac:dyDescent="0.25">
      <c r="D331" s="339"/>
      <c r="E331" s="338"/>
      <c r="H331" s="264"/>
      <c r="I331" s="182"/>
      <c r="J331" s="184"/>
      <c r="K331" s="183"/>
      <c r="N331" s="183"/>
      <c r="P331" s="264"/>
      <c r="T331" s="137"/>
    </row>
    <row r="332" spans="1:20" ht="24" customHeight="1" x14ac:dyDescent="0.25">
      <c r="A332" s="94" t="s">
        <v>380</v>
      </c>
      <c r="B332" s="11" t="s">
        <v>381</v>
      </c>
      <c r="D332" s="339">
        <v>0</v>
      </c>
      <c r="E332" s="338">
        <v>0</v>
      </c>
      <c r="F332" s="409">
        <v>140</v>
      </c>
      <c r="G332" s="338">
        <v>0</v>
      </c>
      <c r="H332" s="340">
        <v>0</v>
      </c>
      <c r="I332" s="330"/>
      <c r="J332" s="298"/>
      <c r="K332" s="226"/>
      <c r="L332" s="226">
        <v>0</v>
      </c>
      <c r="M332" s="397">
        <v>90</v>
      </c>
      <c r="N332" s="235">
        <v>0</v>
      </c>
      <c r="O332" s="227">
        <f t="shared" ref="O332:O336" si="89">N332</f>
        <v>0</v>
      </c>
      <c r="P332" s="431">
        <v>0</v>
      </c>
      <c r="T332" s="137"/>
    </row>
    <row r="333" spans="1:20" ht="27.75" customHeight="1" x14ac:dyDescent="0.25">
      <c r="A333" s="94" t="s">
        <v>382</v>
      </c>
      <c r="B333" s="11" t="s">
        <v>383</v>
      </c>
      <c r="D333" s="339">
        <v>12380.5</v>
      </c>
      <c r="E333" s="338">
        <v>13626</v>
      </c>
      <c r="F333" s="409">
        <v>23091.5</v>
      </c>
      <c r="G333" s="338">
        <v>18991.5</v>
      </c>
      <c r="H333" s="340">
        <v>39302.75</v>
      </c>
      <c r="I333" s="330">
        <v>54000</v>
      </c>
      <c r="J333" s="298">
        <v>53473</v>
      </c>
      <c r="K333" s="226">
        <v>67500</v>
      </c>
      <c r="L333" s="226">
        <v>67500</v>
      </c>
      <c r="M333" s="397">
        <v>63905</v>
      </c>
      <c r="N333" s="235">
        <v>90000</v>
      </c>
      <c r="O333" s="227">
        <f t="shared" si="89"/>
        <v>90000</v>
      </c>
      <c r="P333" s="431">
        <v>59095</v>
      </c>
      <c r="T333" s="137"/>
    </row>
    <row r="334" spans="1:20" s="258" customFormat="1" ht="16.5" customHeight="1" x14ac:dyDescent="0.25">
      <c r="A334" s="344"/>
      <c r="C334" s="150" t="s">
        <v>1079</v>
      </c>
      <c r="D334" s="339"/>
      <c r="E334" s="338"/>
      <c r="F334" s="409"/>
      <c r="G334" s="338"/>
      <c r="H334" s="340"/>
      <c r="I334" s="330"/>
      <c r="J334" s="340"/>
      <c r="K334" s="363"/>
      <c r="L334" s="204"/>
      <c r="M334" s="21"/>
      <c r="N334" s="363"/>
      <c r="O334" s="227"/>
      <c r="P334" s="362"/>
      <c r="R334" s="63"/>
      <c r="T334" s="137"/>
    </row>
    <row r="335" spans="1:20" ht="27.75" customHeight="1" x14ac:dyDescent="0.25">
      <c r="A335" s="94" t="s">
        <v>384</v>
      </c>
      <c r="B335" s="11" t="s">
        <v>385</v>
      </c>
      <c r="D335" s="339">
        <v>0</v>
      </c>
      <c r="E335" s="338">
        <v>0</v>
      </c>
      <c r="F335" s="409">
        <v>0</v>
      </c>
      <c r="G335" s="338">
        <v>0</v>
      </c>
      <c r="H335" s="340">
        <v>0</v>
      </c>
      <c r="I335" s="330"/>
      <c r="J335" s="298">
        <v>0</v>
      </c>
      <c r="K335" s="226"/>
      <c r="L335" s="226">
        <v>0</v>
      </c>
      <c r="M335" s="397">
        <v>0</v>
      </c>
      <c r="N335" s="235">
        <v>0</v>
      </c>
      <c r="O335" s="227">
        <f t="shared" si="89"/>
        <v>0</v>
      </c>
      <c r="P335" s="431">
        <v>0</v>
      </c>
      <c r="T335" s="137"/>
    </row>
    <row r="336" spans="1:20" ht="27.75" customHeight="1" x14ac:dyDescent="0.25">
      <c r="A336" s="94" t="s">
        <v>386</v>
      </c>
      <c r="B336" s="11" t="s">
        <v>387</v>
      </c>
      <c r="D336" s="339">
        <v>1471.25</v>
      </c>
      <c r="E336" s="338">
        <v>1250</v>
      </c>
      <c r="F336" s="409">
        <v>2880</v>
      </c>
      <c r="G336" s="338">
        <v>1110</v>
      </c>
      <c r="H336" s="340">
        <v>3790</v>
      </c>
      <c r="I336" s="330">
        <v>7000</v>
      </c>
      <c r="J336" s="298">
        <v>6456.25</v>
      </c>
      <c r="K336" s="226">
        <v>7500</v>
      </c>
      <c r="L336" s="226">
        <v>7500</v>
      </c>
      <c r="M336" s="397">
        <v>6762.5</v>
      </c>
      <c r="N336" s="235">
        <v>10000</v>
      </c>
      <c r="O336" s="227">
        <f t="shared" si="89"/>
        <v>10000</v>
      </c>
      <c r="P336" s="431">
        <v>4270</v>
      </c>
      <c r="T336" s="137"/>
    </row>
    <row r="337" spans="1:20" s="258" customFormat="1" ht="16.5" customHeight="1" x14ac:dyDescent="0.25">
      <c r="A337" s="344"/>
      <c r="C337" s="150" t="s">
        <v>1080</v>
      </c>
      <c r="D337" s="339"/>
      <c r="E337" s="338"/>
      <c r="F337" s="409"/>
      <c r="G337" s="338"/>
      <c r="H337" s="340"/>
      <c r="I337" s="330"/>
      <c r="J337" s="340"/>
      <c r="K337" s="363"/>
      <c r="L337" s="204"/>
      <c r="M337" s="21"/>
      <c r="N337" s="363"/>
      <c r="O337" s="227"/>
      <c r="P337" s="362"/>
      <c r="R337" s="63"/>
      <c r="T337" s="137"/>
    </row>
    <row r="338" spans="1:20" ht="24" customHeight="1" x14ac:dyDescent="0.25">
      <c r="A338" s="94">
        <v>4299</v>
      </c>
      <c r="B338" s="104" t="s">
        <v>664</v>
      </c>
      <c r="C338" s="105"/>
      <c r="D338" s="106">
        <f t="shared" ref="D338:P338" si="90">SUM(D$331:D$336)</f>
        <v>13851.75</v>
      </c>
      <c r="E338" s="107">
        <f t="shared" si="90"/>
        <v>14876</v>
      </c>
      <c r="F338" s="107">
        <f t="shared" si="90"/>
        <v>26111.5</v>
      </c>
      <c r="G338" s="107">
        <f t="shared" si="90"/>
        <v>20101.5</v>
      </c>
      <c r="H338" s="188">
        <f t="shared" si="90"/>
        <v>43092.75</v>
      </c>
      <c r="I338" s="187">
        <f t="shared" si="90"/>
        <v>61000</v>
      </c>
      <c r="J338" s="188">
        <f t="shared" si="90"/>
        <v>59929.25</v>
      </c>
      <c r="K338" s="189">
        <f t="shared" si="90"/>
        <v>75000</v>
      </c>
      <c r="L338" s="187">
        <f t="shared" si="90"/>
        <v>75000</v>
      </c>
      <c r="M338" s="382">
        <f t="shared" si="90"/>
        <v>70757.5</v>
      </c>
      <c r="N338" s="189">
        <f t="shared" si="90"/>
        <v>100000</v>
      </c>
      <c r="O338" s="187">
        <f t="shared" si="90"/>
        <v>100000</v>
      </c>
      <c r="P338" s="188">
        <f t="shared" si="90"/>
        <v>63365</v>
      </c>
      <c r="T338" s="137"/>
    </row>
    <row r="339" spans="1:20" ht="24" customHeight="1" x14ac:dyDescent="0.25">
      <c r="D339" s="339"/>
      <c r="E339" s="338"/>
      <c r="H339" s="264"/>
      <c r="I339" s="182"/>
      <c r="J339" s="184"/>
      <c r="K339" s="183"/>
      <c r="N339" s="183"/>
      <c r="P339" s="264"/>
      <c r="T339" s="137"/>
    </row>
    <row r="340" spans="1:20" ht="24" customHeight="1" x14ac:dyDescent="0.25">
      <c r="A340" s="94" t="s">
        <v>388</v>
      </c>
      <c r="B340" s="11" t="s">
        <v>389</v>
      </c>
      <c r="D340" s="339">
        <v>89.76</v>
      </c>
      <c r="E340" s="338">
        <v>680</v>
      </c>
      <c r="F340" s="409">
        <v>0</v>
      </c>
      <c r="G340" s="338">
        <v>1000</v>
      </c>
      <c r="H340" s="340">
        <v>1875</v>
      </c>
      <c r="I340" s="204">
        <v>10000</v>
      </c>
      <c r="J340" s="362">
        <v>2500</v>
      </c>
      <c r="K340" s="226">
        <v>15000</v>
      </c>
      <c r="L340" s="226">
        <v>15000</v>
      </c>
      <c r="M340" s="397">
        <v>2500</v>
      </c>
      <c r="N340" s="235">
        <v>15000</v>
      </c>
      <c r="O340" s="227">
        <f t="shared" ref="O340:O351" si="91">N340</f>
        <v>15000</v>
      </c>
      <c r="P340" s="431">
        <v>1250</v>
      </c>
      <c r="T340" s="137"/>
    </row>
    <row r="341" spans="1:20" s="160" customFormat="1" ht="18.75" customHeight="1" x14ac:dyDescent="0.25">
      <c r="A341" s="163"/>
      <c r="C341" s="198" t="s">
        <v>850</v>
      </c>
      <c r="D341" s="339"/>
      <c r="E341" s="338"/>
      <c r="F341" s="409"/>
      <c r="G341" s="338"/>
      <c r="H341" s="340"/>
      <c r="I341" s="204"/>
      <c r="J341" s="362"/>
      <c r="K341" s="363"/>
      <c r="L341" s="204"/>
      <c r="M341" s="21"/>
      <c r="N341" s="363"/>
      <c r="O341" s="204"/>
      <c r="P341" s="362"/>
      <c r="R341" s="63"/>
      <c r="T341" s="137"/>
    </row>
    <row r="342" spans="1:20" ht="20.25" customHeight="1" x14ac:dyDescent="0.25">
      <c r="A342" s="94" t="s">
        <v>390</v>
      </c>
      <c r="B342" s="11" t="s">
        <v>391</v>
      </c>
      <c r="D342" s="339">
        <v>57386</v>
      </c>
      <c r="E342" s="338">
        <v>55652</v>
      </c>
      <c r="F342" s="409">
        <v>102838</v>
      </c>
      <c r="G342" s="338">
        <v>136518</v>
      </c>
      <c r="H342" s="340">
        <v>141167</v>
      </c>
      <c r="I342" s="204">
        <v>155500</v>
      </c>
      <c r="J342" s="362">
        <v>144604</v>
      </c>
      <c r="K342" s="226">
        <v>161100</v>
      </c>
      <c r="L342" s="226">
        <v>161100</v>
      </c>
      <c r="M342" s="397">
        <v>167978.02</v>
      </c>
      <c r="N342" s="235">
        <v>199900</v>
      </c>
      <c r="O342" s="227">
        <f t="shared" si="91"/>
        <v>199900</v>
      </c>
      <c r="P342" s="431">
        <v>193799.99</v>
      </c>
      <c r="T342" s="137"/>
    </row>
    <row r="343" spans="1:20" s="160" customFormat="1" ht="13.5" customHeight="1" x14ac:dyDescent="0.25">
      <c r="A343" s="163"/>
      <c r="C343" s="198" t="s">
        <v>1070</v>
      </c>
      <c r="D343" s="339"/>
      <c r="E343" s="338"/>
      <c r="F343" s="409"/>
      <c r="G343" s="338"/>
      <c r="H343" s="340"/>
      <c r="I343" s="204"/>
      <c r="J343" s="362"/>
      <c r="K343" s="363"/>
      <c r="L343" s="204"/>
      <c r="M343" s="21"/>
      <c r="N343" s="363"/>
      <c r="O343" s="204"/>
      <c r="P343" s="362"/>
      <c r="R343" s="63"/>
      <c r="T343" s="137"/>
    </row>
    <row r="344" spans="1:20" ht="24" customHeight="1" x14ac:dyDescent="0.25">
      <c r="A344" s="94" t="s">
        <v>392</v>
      </c>
      <c r="B344" s="11" t="s">
        <v>393</v>
      </c>
      <c r="D344" s="339">
        <v>16158.18</v>
      </c>
      <c r="E344" s="338">
        <v>13380</v>
      </c>
      <c r="F344" s="409">
        <v>13643.7</v>
      </c>
      <c r="G344" s="338">
        <v>10050</v>
      </c>
      <c r="H344" s="340">
        <v>6460.64</v>
      </c>
      <c r="I344" s="204">
        <v>15800</v>
      </c>
      <c r="J344" s="362">
        <v>13647.64</v>
      </c>
      <c r="K344" s="226">
        <v>16950</v>
      </c>
      <c r="L344" s="226">
        <v>16950</v>
      </c>
      <c r="M344" s="397">
        <v>15300.1</v>
      </c>
      <c r="N344" s="235">
        <v>17000</v>
      </c>
      <c r="O344" s="227">
        <f t="shared" si="91"/>
        <v>17000</v>
      </c>
      <c r="P344" s="431">
        <v>0</v>
      </c>
      <c r="T344" s="137"/>
    </row>
    <row r="345" spans="1:20" ht="27.75" customHeight="1" x14ac:dyDescent="0.25">
      <c r="A345" s="94" t="s">
        <v>394</v>
      </c>
      <c r="B345" s="11" t="s">
        <v>395</v>
      </c>
      <c r="D345" s="339">
        <v>251832.44</v>
      </c>
      <c r="E345" s="338">
        <v>235160.4</v>
      </c>
      <c r="F345" s="409">
        <v>208433.82</v>
      </c>
      <c r="G345" s="338">
        <v>153113.96</v>
      </c>
      <c r="H345" s="340">
        <v>211451.5</v>
      </c>
      <c r="I345" s="204">
        <v>235700</v>
      </c>
      <c r="J345" s="362">
        <v>235665.66</v>
      </c>
      <c r="K345" s="226">
        <v>218950</v>
      </c>
      <c r="L345" s="226">
        <v>218950</v>
      </c>
      <c r="M345" s="397">
        <v>163587.81</v>
      </c>
      <c r="N345" s="235">
        <v>350000</v>
      </c>
      <c r="O345" s="227">
        <f t="shared" si="91"/>
        <v>350000</v>
      </c>
      <c r="P345" s="431">
        <v>358807.18</v>
      </c>
      <c r="T345" s="137"/>
    </row>
    <row r="346" spans="1:20" s="258" customFormat="1" ht="27.75" customHeight="1" x14ac:dyDescent="0.25">
      <c r="A346" s="344" t="s">
        <v>1106</v>
      </c>
      <c r="B346" s="258" t="s">
        <v>1107</v>
      </c>
      <c r="C346" s="228"/>
      <c r="D346" s="339"/>
      <c r="E346" s="338"/>
      <c r="F346" s="409"/>
      <c r="G346" s="338"/>
      <c r="H346" s="340"/>
      <c r="I346" s="204"/>
      <c r="J346" s="362"/>
      <c r="K346" s="226"/>
      <c r="L346" s="226"/>
      <c r="M346" s="397">
        <v>6000</v>
      </c>
      <c r="N346" s="235">
        <v>0</v>
      </c>
      <c r="O346" s="227">
        <f t="shared" si="91"/>
        <v>0</v>
      </c>
      <c r="P346" s="431">
        <v>1600</v>
      </c>
      <c r="R346" s="63"/>
      <c r="T346" s="137"/>
    </row>
    <row r="347" spans="1:20" s="160" customFormat="1" ht="17.25" customHeight="1" x14ac:dyDescent="0.25">
      <c r="A347" s="163"/>
      <c r="C347" s="198"/>
      <c r="D347" s="339"/>
      <c r="E347" s="338"/>
      <c r="F347" s="409"/>
      <c r="G347" s="338"/>
      <c r="H347" s="340"/>
      <c r="I347" s="204"/>
      <c r="J347" s="362"/>
      <c r="K347" s="363"/>
      <c r="L347" s="204"/>
      <c r="M347" s="21"/>
      <c r="N347" s="363"/>
      <c r="O347" s="204"/>
      <c r="P347" s="362"/>
      <c r="R347" s="63"/>
      <c r="T347" s="137"/>
    </row>
    <row r="348" spans="1:20" ht="27.75" customHeight="1" x14ac:dyDescent="0.25">
      <c r="A348" s="94" t="s">
        <v>396</v>
      </c>
      <c r="B348" s="11" t="s">
        <v>397</v>
      </c>
      <c r="D348" s="339">
        <v>14288.34</v>
      </c>
      <c r="E348" s="338">
        <v>15357.46</v>
      </c>
      <c r="F348" s="409">
        <v>16733.55</v>
      </c>
      <c r="G348" s="338">
        <v>28381.41</v>
      </c>
      <c r="H348" s="340">
        <v>8786.7999999999993</v>
      </c>
      <c r="I348" s="204">
        <v>20000</v>
      </c>
      <c r="J348" s="362">
        <v>26230.26</v>
      </c>
      <c r="K348" s="226">
        <v>25000</v>
      </c>
      <c r="L348" s="226">
        <v>25000</v>
      </c>
      <c r="M348" s="397">
        <v>9289.9</v>
      </c>
      <c r="N348" s="235">
        <v>35500</v>
      </c>
      <c r="O348" s="227">
        <f t="shared" si="91"/>
        <v>35500</v>
      </c>
      <c r="P348" s="431">
        <v>11506.57</v>
      </c>
      <c r="T348" s="137"/>
    </row>
    <row r="349" spans="1:20" ht="27.75" customHeight="1" x14ac:dyDescent="0.25">
      <c r="A349" s="94" t="s">
        <v>398</v>
      </c>
      <c r="B349" s="11" t="s">
        <v>399</v>
      </c>
      <c r="D349" s="339">
        <v>1800.5</v>
      </c>
      <c r="E349" s="338">
        <v>512.6</v>
      </c>
      <c r="F349" s="409">
        <v>1032.44</v>
      </c>
      <c r="G349" s="338">
        <v>1141.83</v>
      </c>
      <c r="H349" s="340">
        <v>2950.67</v>
      </c>
      <c r="I349" s="204">
        <v>3000</v>
      </c>
      <c r="J349" s="362">
        <v>0</v>
      </c>
      <c r="K349" s="226">
        <v>3000</v>
      </c>
      <c r="L349" s="226">
        <v>3000</v>
      </c>
      <c r="M349" s="397">
        <v>4076.38</v>
      </c>
      <c r="N349" s="235">
        <v>4000</v>
      </c>
      <c r="O349" s="227">
        <f t="shared" si="91"/>
        <v>4000</v>
      </c>
      <c r="P349" s="431">
        <v>2844.01</v>
      </c>
      <c r="T349" s="137"/>
    </row>
    <row r="350" spans="1:20" ht="27.75" customHeight="1" x14ac:dyDescent="0.25">
      <c r="A350" s="94" t="s">
        <v>400</v>
      </c>
      <c r="B350" s="11" t="s">
        <v>401</v>
      </c>
      <c r="D350" s="339">
        <v>0</v>
      </c>
      <c r="E350" s="338">
        <v>3086.06</v>
      </c>
      <c r="F350" s="409">
        <v>0</v>
      </c>
      <c r="G350" s="338">
        <v>0</v>
      </c>
      <c r="H350" s="340">
        <v>0</v>
      </c>
      <c r="I350" s="204">
        <v>0</v>
      </c>
      <c r="J350" s="362">
        <v>0</v>
      </c>
      <c r="K350" s="226"/>
      <c r="L350" s="226">
        <v>0</v>
      </c>
      <c r="M350" s="397">
        <v>0</v>
      </c>
      <c r="N350" s="235">
        <v>0</v>
      </c>
      <c r="O350" s="227">
        <f t="shared" si="91"/>
        <v>0</v>
      </c>
      <c r="P350" s="431">
        <v>7747.5</v>
      </c>
      <c r="T350" s="137"/>
    </row>
    <row r="351" spans="1:20" ht="24" customHeight="1" x14ac:dyDescent="0.25">
      <c r="A351" s="94" t="s">
        <v>402</v>
      </c>
      <c r="B351" s="11" t="s">
        <v>301</v>
      </c>
      <c r="D351" s="339">
        <v>0</v>
      </c>
      <c r="E351" s="338">
        <v>0</v>
      </c>
      <c r="F351" s="409">
        <v>0</v>
      </c>
      <c r="G351" s="338">
        <v>0</v>
      </c>
      <c r="H351" s="340">
        <v>0</v>
      </c>
      <c r="I351" s="204">
        <v>-3000</v>
      </c>
      <c r="J351" s="362">
        <v>0</v>
      </c>
      <c r="K351" s="226"/>
      <c r="L351" s="226">
        <v>0</v>
      </c>
      <c r="M351" s="397">
        <v>0</v>
      </c>
      <c r="N351" s="235">
        <v>0</v>
      </c>
      <c r="O351" s="227">
        <f t="shared" si="91"/>
        <v>0</v>
      </c>
      <c r="P351" s="431">
        <v>0</v>
      </c>
      <c r="T351" s="137"/>
    </row>
    <row r="352" spans="1:20" ht="24" customHeight="1" x14ac:dyDescent="0.25">
      <c r="A352" s="94">
        <v>4312</v>
      </c>
      <c r="B352" s="104" t="s">
        <v>665</v>
      </c>
      <c r="C352" s="105"/>
      <c r="D352" s="106">
        <f t="shared" ref="D352:P352" si="92">SUM(D$339:D$351)</f>
        <v>341555.22000000003</v>
      </c>
      <c r="E352" s="107">
        <f t="shared" si="92"/>
        <v>323828.52</v>
      </c>
      <c r="F352" s="107">
        <f t="shared" si="92"/>
        <v>342681.51</v>
      </c>
      <c r="G352" s="107">
        <f t="shared" si="92"/>
        <v>330205.19999999995</v>
      </c>
      <c r="H352" s="188">
        <f t="shared" si="92"/>
        <v>372691.61</v>
      </c>
      <c r="I352" s="187">
        <f t="shared" si="92"/>
        <v>437000</v>
      </c>
      <c r="J352" s="188">
        <f t="shared" si="92"/>
        <v>422647.56000000006</v>
      </c>
      <c r="K352" s="189">
        <f t="shared" si="92"/>
        <v>440000</v>
      </c>
      <c r="L352" s="187">
        <f t="shared" si="92"/>
        <v>440000</v>
      </c>
      <c r="M352" s="382">
        <f t="shared" si="92"/>
        <v>368732.21</v>
      </c>
      <c r="N352" s="189">
        <f t="shared" si="92"/>
        <v>621400</v>
      </c>
      <c r="O352" s="187">
        <f t="shared" si="92"/>
        <v>621400</v>
      </c>
      <c r="P352" s="188">
        <f t="shared" si="92"/>
        <v>577555.24999999988</v>
      </c>
      <c r="T352" s="137"/>
    </row>
    <row r="353" spans="1:20" ht="24" customHeight="1" x14ac:dyDescent="0.25">
      <c r="D353" s="339"/>
      <c r="E353" s="338"/>
      <c r="H353" s="264"/>
      <c r="I353" s="182"/>
      <c r="J353" s="184"/>
      <c r="K353" s="183"/>
      <c r="N353" s="183"/>
      <c r="P353" s="264"/>
      <c r="T353" s="137"/>
    </row>
    <row r="354" spans="1:20" ht="24" customHeight="1" x14ac:dyDescent="0.25">
      <c r="A354" s="94" t="s">
        <v>403</v>
      </c>
      <c r="B354" s="11" t="s">
        <v>404</v>
      </c>
      <c r="D354" s="339">
        <v>5073.26</v>
      </c>
      <c r="E354" s="338">
        <v>0</v>
      </c>
      <c r="F354" s="409">
        <v>0</v>
      </c>
      <c r="G354" s="338">
        <v>0</v>
      </c>
      <c r="H354" s="340">
        <v>200</v>
      </c>
      <c r="I354" s="330">
        <v>7000</v>
      </c>
      <c r="J354" s="299">
        <v>692.8</v>
      </c>
      <c r="K354" s="226">
        <v>7000</v>
      </c>
      <c r="L354" s="226">
        <v>7000</v>
      </c>
      <c r="M354" s="397">
        <v>0</v>
      </c>
      <c r="N354" s="235">
        <v>7000</v>
      </c>
      <c r="O354" s="227">
        <f t="shared" ref="O354:O357" si="93">N354</f>
        <v>7000</v>
      </c>
      <c r="P354" s="431">
        <v>0</v>
      </c>
      <c r="T354" s="137"/>
    </row>
    <row r="355" spans="1:20" ht="24" customHeight="1" x14ac:dyDescent="0.25">
      <c r="A355" s="94" t="s">
        <v>405</v>
      </c>
      <c r="B355" s="11" t="s">
        <v>406</v>
      </c>
      <c r="D355" s="339">
        <v>0</v>
      </c>
      <c r="E355" s="338">
        <v>0</v>
      </c>
      <c r="F355" s="409">
        <v>0</v>
      </c>
      <c r="G355" s="338">
        <v>0</v>
      </c>
      <c r="H355" s="340">
        <v>0</v>
      </c>
      <c r="I355" s="330">
        <v>0</v>
      </c>
      <c r="J355" s="299">
        <v>0</v>
      </c>
      <c r="K355" s="226"/>
      <c r="L355" s="226">
        <v>0</v>
      </c>
      <c r="M355" s="397">
        <v>0</v>
      </c>
      <c r="N355" s="235">
        <v>0</v>
      </c>
      <c r="O355" s="227">
        <f t="shared" si="93"/>
        <v>0</v>
      </c>
      <c r="P355" s="431">
        <v>0</v>
      </c>
      <c r="T355" s="137"/>
    </row>
    <row r="356" spans="1:20" ht="24" customHeight="1" x14ac:dyDescent="0.25">
      <c r="A356" s="94" t="s">
        <v>407</v>
      </c>
      <c r="B356" s="11" t="s">
        <v>408</v>
      </c>
      <c r="D356" s="339">
        <v>0</v>
      </c>
      <c r="E356" s="338">
        <v>0</v>
      </c>
      <c r="F356" s="409">
        <v>2280</v>
      </c>
      <c r="G356" s="338">
        <v>0</v>
      </c>
      <c r="H356" s="340">
        <v>0</v>
      </c>
      <c r="I356" s="330">
        <v>0</v>
      </c>
      <c r="J356" s="299">
        <v>5500</v>
      </c>
      <c r="K356" s="226"/>
      <c r="L356" s="226">
        <v>0</v>
      </c>
      <c r="M356" s="397">
        <v>2100</v>
      </c>
      <c r="N356" s="235">
        <v>0</v>
      </c>
      <c r="O356" s="227">
        <f t="shared" si="93"/>
        <v>0</v>
      </c>
      <c r="P356" s="431">
        <v>0</v>
      </c>
      <c r="T356" s="137"/>
    </row>
    <row r="357" spans="1:20" ht="24" customHeight="1" x14ac:dyDescent="0.25">
      <c r="A357" s="94" t="s">
        <v>409</v>
      </c>
      <c r="B357" s="11" t="s">
        <v>410</v>
      </c>
      <c r="D357" s="339">
        <v>0</v>
      </c>
      <c r="E357" s="338">
        <v>0</v>
      </c>
      <c r="F357" s="409">
        <v>0</v>
      </c>
      <c r="G357" s="338">
        <v>0</v>
      </c>
      <c r="H357" s="340">
        <v>0</v>
      </c>
      <c r="I357" s="330">
        <v>0</v>
      </c>
      <c r="J357" s="299">
        <v>0</v>
      </c>
      <c r="K357" s="226"/>
      <c r="L357" s="226">
        <v>0</v>
      </c>
      <c r="M357" s="397">
        <v>0</v>
      </c>
      <c r="N357" s="235">
        <v>0</v>
      </c>
      <c r="O357" s="227">
        <f t="shared" si="93"/>
        <v>0</v>
      </c>
      <c r="P357" s="431">
        <v>0</v>
      </c>
      <c r="T357" s="137"/>
    </row>
    <row r="358" spans="1:20" ht="24" customHeight="1" x14ac:dyDescent="0.25">
      <c r="A358" s="94">
        <v>4313</v>
      </c>
      <c r="B358" s="104" t="s">
        <v>666</v>
      </c>
      <c r="C358" s="105"/>
      <c r="D358" s="106">
        <f t="shared" ref="D358:P358" si="94">SUM(D$353:D$357)</f>
        <v>5073.26</v>
      </c>
      <c r="E358" s="107">
        <f t="shared" si="94"/>
        <v>0</v>
      </c>
      <c r="F358" s="107">
        <f t="shared" si="94"/>
        <v>2280</v>
      </c>
      <c r="G358" s="107">
        <f t="shared" si="94"/>
        <v>0</v>
      </c>
      <c r="H358" s="188">
        <f t="shared" si="94"/>
        <v>200</v>
      </c>
      <c r="I358" s="187">
        <f t="shared" si="94"/>
        <v>7000</v>
      </c>
      <c r="J358" s="188">
        <f t="shared" si="94"/>
        <v>6192.8</v>
      </c>
      <c r="K358" s="189">
        <f t="shared" si="94"/>
        <v>7000</v>
      </c>
      <c r="L358" s="187">
        <f t="shared" si="94"/>
        <v>7000</v>
      </c>
      <c r="M358" s="382">
        <f t="shared" si="94"/>
        <v>2100</v>
      </c>
      <c r="N358" s="189">
        <f t="shared" si="94"/>
        <v>7000</v>
      </c>
      <c r="O358" s="187">
        <f t="shared" si="94"/>
        <v>7000</v>
      </c>
      <c r="P358" s="188">
        <f t="shared" si="94"/>
        <v>0</v>
      </c>
      <c r="T358" s="137"/>
    </row>
    <row r="359" spans="1:20" ht="24" customHeight="1" x14ac:dyDescent="0.25">
      <c r="D359" s="339"/>
      <c r="E359" s="338"/>
      <c r="H359" s="264"/>
      <c r="I359" s="182"/>
      <c r="J359" s="184"/>
      <c r="K359" s="183"/>
      <c r="N359" s="183"/>
      <c r="P359" s="264"/>
      <c r="T359" s="137"/>
    </row>
    <row r="360" spans="1:20" ht="24" customHeight="1" x14ac:dyDescent="0.25">
      <c r="A360" s="94" t="s">
        <v>411</v>
      </c>
      <c r="B360" s="11" t="s">
        <v>412</v>
      </c>
      <c r="D360" s="339">
        <v>1282.1400000000001</v>
      </c>
      <c r="E360" s="338">
        <v>1295.56</v>
      </c>
      <c r="F360" s="409">
        <v>1297.3900000000001</v>
      </c>
      <c r="G360" s="338">
        <v>1338.89</v>
      </c>
      <c r="H360" s="340">
        <v>1377.78</v>
      </c>
      <c r="I360" s="330">
        <v>1500</v>
      </c>
      <c r="J360" s="300">
        <v>1389.51</v>
      </c>
      <c r="K360" s="226">
        <v>1500</v>
      </c>
      <c r="L360" s="226">
        <v>1500</v>
      </c>
      <c r="M360" s="397">
        <v>1043.94</v>
      </c>
      <c r="N360" s="235">
        <v>1500</v>
      </c>
      <c r="O360" s="227">
        <f t="shared" ref="O360" si="95">N360</f>
        <v>1500</v>
      </c>
      <c r="P360" s="431">
        <v>522.09</v>
      </c>
      <c r="T360" s="137"/>
    </row>
    <row r="361" spans="1:20" ht="24" customHeight="1" x14ac:dyDescent="0.25">
      <c r="A361" s="94">
        <v>4316</v>
      </c>
      <c r="B361" s="104" t="s">
        <v>667</v>
      </c>
      <c r="C361" s="105"/>
      <c r="D361" s="106">
        <f t="shared" ref="D361:P361" si="96">SUM(D$359:D$360)</f>
        <v>1282.1400000000001</v>
      </c>
      <c r="E361" s="107">
        <f t="shared" si="96"/>
        <v>1295.56</v>
      </c>
      <c r="F361" s="107">
        <f t="shared" si="96"/>
        <v>1297.3900000000001</v>
      </c>
      <c r="G361" s="107">
        <f t="shared" si="96"/>
        <v>1338.89</v>
      </c>
      <c r="H361" s="188">
        <f t="shared" si="96"/>
        <v>1377.78</v>
      </c>
      <c r="I361" s="187">
        <f t="shared" si="96"/>
        <v>1500</v>
      </c>
      <c r="J361" s="188">
        <f t="shared" si="96"/>
        <v>1389.51</v>
      </c>
      <c r="K361" s="189">
        <f t="shared" si="96"/>
        <v>1500</v>
      </c>
      <c r="L361" s="187">
        <f t="shared" si="96"/>
        <v>1500</v>
      </c>
      <c r="M361" s="382">
        <f t="shared" si="96"/>
        <v>1043.94</v>
      </c>
      <c r="N361" s="189">
        <f t="shared" si="96"/>
        <v>1500</v>
      </c>
      <c r="O361" s="187">
        <f t="shared" si="96"/>
        <v>1500</v>
      </c>
      <c r="P361" s="188">
        <f t="shared" si="96"/>
        <v>522.09</v>
      </c>
      <c r="T361" s="137"/>
    </row>
    <row r="362" spans="1:20" ht="24" customHeight="1" x14ac:dyDescent="0.25">
      <c r="D362" s="339"/>
      <c r="E362" s="338"/>
      <c r="H362" s="264"/>
      <c r="I362" s="182"/>
      <c r="J362" s="184"/>
      <c r="K362" s="183"/>
      <c r="N362" s="183"/>
      <c r="P362" s="264"/>
      <c r="T362" s="137"/>
    </row>
    <row r="363" spans="1:20" ht="24" customHeight="1" x14ac:dyDescent="0.25">
      <c r="A363" s="94" t="s">
        <v>413</v>
      </c>
      <c r="B363" s="11" t="s">
        <v>414</v>
      </c>
      <c r="D363" s="339">
        <v>896.7</v>
      </c>
      <c r="E363" s="338">
        <v>904.2</v>
      </c>
      <c r="F363" s="409">
        <v>1028</v>
      </c>
      <c r="G363" s="338">
        <v>1126.1500000000001</v>
      </c>
      <c r="H363" s="340">
        <v>1340.35</v>
      </c>
      <c r="I363" s="204">
        <v>1400</v>
      </c>
      <c r="J363" s="362">
        <v>1261</v>
      </c>
      <c r="K363" s="226">
        <v>1400</v>
      </c>
      <c r="L363" s="226">
        <v>1400</v>
      </c>
      <c r="M363" s="397">
        <v>866</v>
      </c>
      <c r="N363" s="235">
        <v>1400</v>
      </c>
      <c r="O363" s="227">
        <f t="shared" ref="O363:O364" si="97">N363</f>
        <v>1400</v>
      </c>
      <c r="P363" s="431">
        <v>0</v>
      </c>
      <c r="T363" s="137"/>
    </row>
    <row r="364" spans="1:20" s="258" customFormat="1" ht="24" customHeight="1" x14ac:dyDescent="0.25">
      <c r="A364" s="344" t="s">
        <v>963</v>
      </c>
      <c r="B364" s="258" t="s">
        <v>301</v>
      </c>
      <c r="C364" s="228"/>
      <c r="D364" s="339"/>
      <c r="E364" s="338"/>
      <c r="F364" s="409"/>
      <c r="G364" s="338"/>
      <c r="H364" s="340"/>
      <c r="I364" s="204">
        <v>0</v>
      </c>
      <c r="J364" s="362">
        <v>0</v>
      </c>
      <c r="K364" s="226"/>
      <c r="L364" s="226">
        <v>0</v>
      </c>
      <c r="M364" s="397">
        <v>0</v>
      </c>
      <c r="N364" s="235"/>
      <c r="O364" s="227">
        <f t="shared" si="97"/>
        <v>0</v>
      </c>
      <c r="P364" s="431">
        <v>0</v>
      </c>
      <c r="R364" s="63"/>
      <c r="T364" s="137"/>
    </row>
    <row r="365" spans="1:20" ht="24" customHeight="1" x14ac:dyDescent="0.25">
      <c r="A365" s="94">
        <v>4323</v>
      </c>
      <c r="B365" s="104" t="s">
        <v>668</v>
      </c>
      <c r="C365" s="105"/>
      <c r="D365" s="106">
        <f t="shared" ref="D365:G365" si="98">SUM(D$362:D$363)</f>
        <v>896.7</v>
      </c>
      <c r="E365" s="107">
        <f t="shared" si="98"/>
        <v>904.2</v>
      </c>
      <c r="F365" s="107">
        <f t="shared" si="98"/>
        <v>1028</v>
      </c>
      <c r="G365" s="107">
        <f t="shared" si="98"/>
        <v>1126.1500000000001</v>
      </c>
      <c r="H365" s="188">
        <f t="shared" ref="H365:P365" si="99">SUM(H$362:H$364)</f>
        <v>1340.35</v>
      </c>
      <c r="I365" s="187">
        <f t="shared" si="99"/>
        <v>1400</v>
      </c>
      <c r="J365" s="188">
        <f t="shared" si="99"/>
        <v>1261</v>
      </c>
      <c r="K365" s="189">
        <f t="shared" si="99"/>
        <v>1400</v>
      </c>
      <c r="L365" s="187">
        <f t="shared" si="99"/>
        <v>1400</v>
      </c>
      <c r="M365" s="382">
        <f t="shared" si="99"/>
        <v>866</v>
      </c>
      <c r="N365" s="189">
        <f t="shared" si="99"/>
        <v>1400</v>
      </c>
      <c r="O365" s="187">
        <f t="shared" si="99"/>
        <v>1400</v>
      </c>
      <c r="P365" s="188">
        <f t="shared" si="99"/>
        <v>0</v>
      </c>
      <c r="T365" s="137"/>
    </row>
    <row r="366" spans="1:20" ht="24" customHeight="1" x14ac:dyDescent="0.25">
      <c r="D366" s="339"/>
      <c r="E366" s="338"/>
      <c r="H366" s="264"/>
      <c r="I366" s="182"/>
      <c r="J366" s="184"/>
      <c r="K366" s="183"/>
      <c r="N366" s="183"/>
      <c r="P366" s="264"/>
      <c r="T366" s="137"/>
    </row>
    <row r="367" spans="1:20" ht="24" customHeight="1" x14ac:dyDescent="0.25">
      <c r="A367" s="94" t="s">
        <v>415</v>
      </c>
      <c r="B367" s="11" t="s">
        <v>416</v>
      </c>
      <c r="D367" s="339">
        <v>2176</v>
      </c>
      <c r="E367" s="338">
        <v>2208.65</v>
      </c>
      <c r="F367" s="409">
        <v>2422.5</v>
      </c>
      <c r="G367" s="338">
        <v>2036.77</v>
      </c>
      <c r="H367" s="340">
        <v>3061.9</v>
      </c>
      <c r="I367" s="204">
        <v>3744</v>
      </c>
      <c r="J367" s="362">
        <v>3897</v>
      </c>
      <c r="K367" s="226">
        <v>3922</v>
      </c>
      <c r="L367" s="226">
        <v>3922</v>
      </c>
      <c r="M367" s="397">
        <v>2664</v>
      </c>
      <c r="N367" s="235">
        <v>4130</v>
      </c>
      <c r="O367" s="227">
        <f t="shared" ref="O367:O384" si="100">N367</f>
        <v>4130</v>
      </c>
      <c r="P367" s="431">
        <v>1462.5</v>
      </c>
      <c r="Q367" s="4"/>
      <c r="T367" s="137"/>
    </row>
    <row r="368" spans="1:20" s="258" customFormat="1" ht="18.75" customHeight="1" x14ac:dyDescent="0.25">
      <c r="A368" s="344"/>
      <c r="C368" s="345" t="s">
        <v>1033</v>
      </c>
      <c r="D368" s="339"/>
      <c r="E368" s="338"/>
      <c r="F368" s="409"/>
      <c r="G368" s="338"/>
      <c r="H368" s="340"/>
      <c r="I368" s="204"/>
      <c r="J368" s="362"/>
      <c r="K368" s="363"/>
      <c r="L368" s="204"/>
      <c r="M368" s="21"/>
      <c r="N368" s="363"/>
      <c r="O368" s="204"/>
      <c r="P368" s="362"/>
      <c r="Q368" s="4"/>
      <c r="R368" s="63"/>
      <c r="T368" s="137"/>
    </row>
    <row r="369" spans="1:20" ht="27.75" customHeight="1" x14ac:dyDescent="0.25">
      <c r="A369" s="94" t="s">
        <v>417</v>
      </c>
      <c r="B369" s="11" t="s">
        <v>418</v>
      </c>
      <c r="D369" s="339">
        <v>164.08</v>
      </c>
      <c r="E369" s="338">
        <v>245.9</v>
      </c>
      <c r="F369" s="409">
        <v>122.25</v>
      </c>
      <c r="G369" s="338">
        <v>816</v>
      </c>
      <c r="H369" s="340">
        <v>207.76</v>
      </c>
      <c r="I369" s="204">
        <v>585</v>
      </c>
      <c r="J369" s="362">
        <v>763.73</v>
      </c>
      <c r="K369" s="226">
        <v>1394</v>
      </c>
      <c r="L369" s="226">
        <v>1394</v>
      </c>
      <c r="M369" s="397">
        <v>1020</v>
      </c>
      <c r="N369" s="235">
        <v>1560</v>
      </c>
      <c r="O369" s="227">
        <f t="shared" si="100"/>
        <v>1560</v>
      </c>
      <c r="P369" s="431">
        <v>736.25</v>
      </c>
      <c r="Q369" s="4"/>
      <c r="T369" s="137"/>
    </row>
    <row r="370" spans="1:20" s="258" customFormat="1" ht="17.25" customHeight="1" x14ac:dyDescent="0.25">
      <c r="A370" s="344"/>
      <c r="C370" s="345" t="s">
        <v>1048</v>
      </c>
      <c r="D370" s="339"/>
      <c r="E370" s="338"/>
      <c r="F370" s="409"/>
      <c r="G370" s="338"/>
      <c r="H370" s="340"/>
      <c r="I370" s="204"/>
      <c r="J370" s="362"/>
      <c r="K370" s="363"/>
      <c r="L370" s="204"/>
      <c r="M370" s="21"/>
      <c r="N370" s="363"/>
      <c r="O370" s="204"/>
      <c r="P370" s="362"/>
      <c r="Q370" s="4"/>
      <c r="R370" s="63"/>
      <c r="T370" s="137"/>
    </row>
    <row r="371" spans="1:20" s="258" customFormat="1" ht="27.75" customHeight="1" x14ac:dyDescent="0.25">
      <c r="A371" s="344" t="s">
        <v>964</v>
      </c>
      <c r="B371" s="258" t="s">
        <v>965</v>
      </c>
      <c r="C371" s="228"/>
      <c r="D371" s="339"/>
      <c r="E371" s="338"/>
      <c r="F371" s="409"/>
      <c r="G371" s="338"/>
      <c r="H371" s="340">
        <v>0</v>
      </c>
      <c r="I371" s="204">
        <v>0</v>
      </c>
      <c r="J371" s="362">
        <v>144</v>
      </c>
      <c r="K371" s="226"/>
      <c r="L371" s="226">
        <v>0</v>
      </c>
      <c r="M371" s="397">
        <v>0</v>
      </c>
      <c r="N371" s="235">
        <v>0</v>
      </c>
      <c r="O371" s="227">
        <f t="shared" si="100"/>
        <v>0</v>
      </c>
      <c r="P371" s="431">
        <v>0</v>
      </c>
      <c r="Q371" s="4"/>
      <c r="R371" s="63"/>
      <c r="T371" s="137"/>
    </row>
    <row r="372" spans="1:20" ht="27.75" customHeight="1" x14ac:dyDescent="0.25">
      <c r="A372" s="94" t="s">
        <v>419</v>
      </c>
      <c r="B372" s="11" t="s">
        <v>420</v>
      </c>
      <c r="D372" s="339">
        <v>2141.65</v>
      </c>
      <c r="E372" s="338">
        <v>6438.92</v>
      </c>
      <c r="F372" s="409">
        <v>5382</v>
      </c>
      <c r="G372" s="338">
        <v>9633</v>
      </c>
      <c r="H372" s="340">
        <v>11700</v>
      </c>
      <c r="I372" s="204">
        <v>12060</v>
      </c>
      <c r="J372" s="362">
        <v>11675</v>
      </c>
      <c r="K372" s="226">
        <v>12060</v>
      </c>
      <c r="L372" s="226">
        <v>12060</v>
      </c>
      <c r="M372" s="397">
        <v>11400</v>
      </c>
      <c r="N372" s="235">
        <v>12060</v>
      </c>
      <c r="O372" s="227">
        <f t="shared" si="100"/>
        <v>12060</v>
      </c>
      <c r="P372" s="431">
        <v>4275</v>
      </c>
      <c r="Q372" s="4"/>
      <c r="T372" s="137"/>
    </row>
    <row r="373" spans="1:20" ht="27.75" customHeight="1" x14ac:dyDescent="0.25">
      <c r="A373" s="94" t="s">
        <v>421</v>
      </c>
      <c r="B373" s="11" t="s">
        <v>422</v>
      </c>
      <c r="D373" s="339">
        <v>494.53</v>
      </c>
      <c r="E373" s="338">
        <v>478.17</v>
      </c>
      <c r="F373" s="409">
        <v>483.74</v>
      </c>
      <c r="G373" s="338">
        <v>495.95</v>
      </c>
      <c r="H373" s="340">
        <v>432.66</v>
      </c>
      <c r="I373" s="204">
        <v>520</v>
      </c>
      <c r="J373" s="362">
        <v>1750</v>
      </c>
      <c r="K373" s="226">
        <v>1500</v>
      </c>
      <c r="L373" s="226">
        <v>1500</v>
      </c>
      <c r="M373" s="397">
        <v>700</v>
      </c>
      <c r="N373" s="235">
        <v>1500</v>
      </c>
      <c r="O373" s="227">
        <f t="shared" si="100"/>
        <v>1500</v>
      </c>
      <c r="P373" s="431">
        <v>440</v>
      </c>
      <c r="Q373" s="364"/>
      <c r="T373" s="137"/>
    </row>
    <row r="374" spans="1:20" s="258" customFormat="1" ht="27.75" customHeight="1" x14ac:dyDescent="0.25">
      <c r="A374" s="344" t="s">
        <v>967</v>
      </c>
      <c r="B374" s="258" t="s">
        <v>968</v>
      </c>
      <c r="C374" s="228"/>
      <c r="D374" s="339"/>
      <c r="E374" s="338"/>
      <c r="F374" s="409"/>
      <c r="G374" s="338"/>
      <c r="H374" s="340"/>
      <c r="I374" s="204">
        <v>0</v>
      </c>
      <c r="J374" s="362">
        <v>1377.5</v>
      </c>
      <c r="K374" s="226">
        <v>1500</v>
      </c>
      <c r="L374" s="226">
        <v>1500</v>
      </c>
      <c r="M374" s="397">
        <v>761.69</v>
      </c>
      <c r="N374" s="235">
        <v>1500</v>
      </c>
      <c r="O374" s="227">
        <f t="shared" si="100"/>
        <v>1500</v>
      </c>
      <c r="P374" s="431">
        <v>1192.79</v>
      </c>
      <c r="Q374" s="364"/>
      <c r="R374" s="63"/>
      <c r="T374" s="137"/>
    </row>
    <row r="375" spans="1:20" ht="27.75" customHeight="1" x14ac:dyDescent="0.25">
      <c r="A375" s="94" t="s">
        <v>423</v>
      </c>
      <c r="B375" s="11" t="s">
        <v>424</v>
      </c>
      <c r="D375" s="339">
        <v>41987.49</v>
      </c>
      <c r="E375" s="338">
        <v>34815.56</v>
      </c>
      <c r="F375" s="409">
        <v>31299.18</v>
      </c>
      <c r="G375" s="338">
        <v>34288.800000000003</v>
      </c>
      <c r="H375" s="340">
        <v>32524.25</v>
      </c>
      <c r="I375" s="204">
        <v>40000</v>
      </c>
      <c r="J375" s="362">
        <v>33190.1</v>
      </c>
      <c r="K375" s="226">
        <v>40000</v>
      </c>
      <c r="L375" s="226">
        <v>40000</v>
      </c>
      <c r="M375" s="397">
        <v>38680.11</v>
      </c>
      <c r="N375" s="235">
        <v>42000</v>
      </c>
      <c r="O375" s="227">
        <f t="shared" si="100"/>
        <v>42000</v>
      </c>
      <c r="P375" s="431">
        <v>21459.200000000001</v>
      </c>
      <c r="Q375" s="4"/>
      <c r="T375" s="137"/>
    </row>
    <row r="376" spans="1:20" s="258" customFormat="1" ht="15.75" customHeight="1" x14ac:dyDescent="0.25">
      <c r="A376" s="344"/>
      <c r="C376" s="345" t="s">
        <v>1123</v>
      </c>
      <c r="D376" s="339"/>
      <c r="E376" s="338"/>
      <c r="F376" s="409"/>
      <c r="G376" s="338"/>
      <c r="H376" s="340"/>
      <c r="I376" s="204"/>
      <c r="J376" s="362"/>
      <c r="K376" s="363"/>
      <c r="L376" s="204"/>
      <c r="M376" s="21"/>
      <c r="N376" s="363"/>
      <c r="O376" s="204"/>
      <c r="P376" s="362"/>
      <c r="Q376" s="4"/>
      <c r="R376" s="63"/>
      <c r="T376" s="137"/>
    </row>
    <row r="377" spans="1:20" ht="24" customHeight="1" x14ac:dyDescent="0.25">
      <c r="A377" s="94" t="s">
        <v>425</v>
      </c>
      <c r="B377" s="11" t="s">
        <v>426</v>
      </c>
      <c r="D377" s="339">
        <v>292.16000000000003</v>
      </c>
      <c r="E377" s="338">
        <v>292.16000000000003</v>
      </c>
      <c r="F377" s="409">
        <v>292.16000000000003</v>
      </c>
      <c r="G377" s="338">
        <v>292.16000000000003</v>
      </c>
      <c r="H377" s="340">
        <v>292.16000000000003</v>
      </c>
      <c r="I377" s="204">
        <v>350</v>
      </c>
      <c r="J377" s="362">
        <v>424.96</v>
      </c>
      <c r="K377" s="226">
        <v>450</v>
      </c>
      <c r="L377" s="226">
        <v>450</v>
      </c>
      <c r="M377" s="397">
        <v>329.56</v>
      </c>
      <c r="N377" s="235">
        <v>450</v>
      </c>
      <c r="O377" s="227">
        <f t="shared" si="100"/>
        <v>450</v>
      </c>
      <c r="P377" s="431">
        <v>536.58000000000004</v>
      </c>
      <c r="Q377" s="4"/>
      <c r="T377" s="137"/>
    </row>
    <row r="378" spans="1:20" s="258" customFormat="1" ht="24" customHeight="1" x14ac:dyDescent="0.25">
      <c r="A378" s="344"/>
      <c r="C378" s="345" t="s">
        <v>1124</v>
      </c>
      <c r="D378" s="339"/>
      <c r="E378" s="338"/>
      <c r="F378" s="409"/>
      <c r="G378" s="338"/>
      <c r="H378" s="340"/>
      <c r="I378" s="204"/>
      <c r="J378" s="362"/>
      <c r="K378" s="226"/>
      <c r="L378" s="226"/>
      <c r="M378" s="397"/>
      <c r="N378" s="235"/>
      <c r="O378" s="227"/>
      <c r="P378" s="431"/>
      <c r="Q378" s="4"/>
      <c r="R378" s="63"/>
      <c r="T378" s="137"/>
    </row>
    <row r="379" spans="1:20" ht="27.75" customHeight="1" x14ac:dyDescent="0.25">
      <c r="A379" s="94" t="s">
        <v>427</v>
      </c>
      <c r="B379" s="11" t="s">
        <v>428</v>
      </c>
      <c r="D379" s="339">
        <v>6548.02</v>
      </c>
      <c r="E379" s="338">
        <v>8562.6</v>
      </c>
      <c r="F379" s="409">
        <v>6323.48</v>
      </c>
      <c r="G379" s="338">
        <v>4441.95</v>
      </c>
      <c r="H379" s="340">
        <v>9225.3799999999992</v>
      </c>
      <c r="I379" s="204">
        <v>10000</v>
      </c>
      <c r="J379" s="362">
        <v>6709.29</v>
      </c>
      <c r="K379" s="226">
        <v>10000</v>
      </c>
      <c r="L379" s="226">
        <v>10000</v>
      </c>
      <c r="M379" s="397">
        <v>7304.93</v>
      </c>
      <c r="N379" s="235">
        <v>10000</v>
      </c>
      <c r="O379" s="227">
        <f t="shared" si="100"/>
        <v>10000</v>
      </c>
      <c r="P379" s="431">
        <v>3003</v>
      </c>
      <c r="Q379" s="4"/>
      <c r="T379" s="137"/>
    </row>
    <row r="380" spans="1:20" ht="27.75" customHeight="1" x14ac:dyDescent="0.25">
      <c r="A380" s="94" t="s">
        <v>429</v>
      </c>
      <c r="B380" s="11" t="s">
        <v>430</v>
      </c>
      <c r="D380" s="339">
        <v>275</v>
      </c>
      <c r="E380" s="338">
        <v>250</v>
      </c>
      <c r="F380" s="409">
        <v>200</v>
      </c>
      <c r="G380" s="338">
        <v>225</v>
      </c>
      <c r="H380" s="340">
        <v>200</v>
      </c>
      <c r="I380" s="204">
        <v>400</v>
      </c>
      <c r="J380" s="362">
        <v>150</v>
      </c>
      <c r="K380" s="226">
        <v>400</v>
      </c>
      <c r="L380" s="226">
        <v>400</v>
      </c>
      <c r="M380" s="397">
        <v>125</v>
      </c>
      <c r="N380" s="235">
        <v>400</v>
      </c>
      <c r="O380" s="227">
        <f t="shared" si="100"/>
        <v>400</v>
      </c>
      <c r="P380" s="431">
        <v>0</v>
      </c>
      <c r="Q380" s="4"/>
      <c r="T380" s="137"/>
    </row>
    <row r="381" spans="1:20" ht="27.75" customHeight="1" x14ac:dyDescent="0.25">
      <c r="A381" s="94" t="s">
        <v>431</v>
      </c>
      <c r="B381" s="11" t="s">
        <v>432</v>
      </c>
      <c r="D381" s="339">
        <v>6105</v>
      </c>
      <c r="E381" s="338">
        <v>1725</v>
      </c>
      <c r="F381" s="409">
        <v>1184.3800000000001</v>
      </c>
      <c r="G381" s="338">
        <v>1370</v>
      </c>
      <c r="H381" s="340">
        <v>1865</v>
      </c>
      <c r="I381" s="204">
        <v>8000</v>
      </c>
      <c r="J381" s="362">
        <f>873.92+2900</f>
        <v>3773.92</v>
      </c>
      <c r="K381" s="226">
        <v>3000</v>
      </c>
      <c r="L381" s="226">
        <v>3000</v>
      </c>
      <c r="M381" s="397">
        <v>5590</v>
      </c>
      <c r="N381" s="235">
        <v>3000</v>
      </c>
      <c r="O381" s="227">
        <f t="shared" si="100"/>
        <v>3000</v>
      </c>
      <c r="P381" s="431">
        <v>2292.5</v>
      </c>
      <c r="Q381" s="4"/>
      <c r="T381" s="137"/>
    </row>
    <row r="382" spans="1:20" s="258" customFormat="1" ht="23.25" customHeight="1" x14ac:dyDescent="0.25">
      <c r="A382" s="344"/>
      <c r="C382" s="345" t="s">
        <v>923</v>
      </c>
      <c r="D382" s="339"/>
      <c r="E382" s="338"/>
      <c r="F382" s="409"/>
      <c r="G382" s="338"/>
      <c r="H382" s="340"/>
      <c r="I382" s="204"/>
      <c r="J382" s="362"/>
      <c r="K382" s="363"/>
      <c r="L382" s="204"/>
      <c r="M382" s="21"/>
      <c r="N382" s="363"/>
      <c r="O382" s="204"/>
      <c r="P382" s="362"/>
      <c r="Q382" s="4"/>
      <c r="R382" s="63"/>
      <c r="T382" s="137"/>
    </row>
    <row r="383" spans="1:20" s="258" customFormat="1" ht="27.75" customHeight="1" x14ac:dyDescent="0.25">
      <c r="A383" s="344" t="s">
        <v>433</v>
      </c>
      <c r="B383" s="258" t="s">
        <v>434</v>
      </c>
      <c r="C383" s="228"/>
      <c r="D383" s="339">
        <v>25.99</v>
      </c>
      <c r="E383" s="338">
        <v>0</v>
      </c>
      <c r="F383" s="409">
        <v>0</v>
      </c>
      <c r="G383" s="338">
        <v>0</v>
      </c>
      <c r="H383" s="340">
        <v>0</v>
      </c>
      <c r="I383" s="204">
        <v>500</v>
      </c>
      <c r="J383" s="362">
        <f>2900-2900</f>
        <v>0</v>
      </c>
      <c r="K383" s="226">
        <v>500</v>
      </c>
      <c r="L383" s="226">
        <v>500</v>
      </c>
      <c r="M383" s="397">
        <v>0</v>
      </c>
      <c r="N383" s="235">
        <v>0</v>
      </c>
      <c r="O383" s="227">
        <f t="shared" si="100"/>
        <v>0</v>
      </c>
      <c r="P383" s="431">
        <v>0</v>
      </c>
      <c r="Q383" s="4"/>
      <c r="R383" s="63"/>
      <c r="T383" s="137"/>
    </row>
    <row r="384" spans="1:20" s="258" customFormat="1" ht="24" customHeight="1" x14ac:dyDescent="0.25">
      <c r="A384" s="344" t="s">
        <v>966</v>
      </c>
      <c r="B384" s="258" t="s">
        <v>301</v>
      </c>
      <c r="C384" s="228"/>
      <c r="D384" s="339"/>
      <c r="E384" s="338"/>
      <c r="F384" s="409"/>
      <c r="G384" s="338"/>
      <c r="H384" s="340">
        <v>0</v>
      </c>
      <c r="I384" s="204">
        <v>0</v>
      </c>
      <c r="J384" s="362">
        <v>0</v>
      </c>
      <c r="K384" s="226"/>
      <c r="L384" s="226">
        <v>0</v>
      </c>
      <c r="M384" s="397">
        <v>0</v>
      </c>
      <c r="N384" s="235">
        <v>0</v>
      </c>
      <c r="O384" s="227">
        <f t="shared" si="100"/>
        <v>0</v>
      </c>
      <c r="P384" s="431">
        <v>0</v>
      </c>
      <c r="R384" s="63"/>
      <c r="T384" s="137"/>
    </row>
    <row r="385" spans="1:20" ht="24" customHeight="1" x14ac:dyDescent="0.25">
      <c r="A385" s="94">
        <v>4324</v>
      </c>
      <c r="B385" s="104" t="s">
        <v>669</v>
      </c>
      <c r="C385" s="105"/>
      <c r="D385" s="106">
        <f t="shared" ref="D385:P385" si="101">SUM(D$366:D$384)</f>
        <v>60209.920000000006</v>
      </c>
      <c r="E385" s="107">
        <f t="shared" si="101"/>
        <v>55016.959999999999</v>
      </c>
      <c r="F385" s="107">
        <f t="shared" si="101"/>
        <v>47709.689999999995</v>
      </c>
      <c r="G385" s="107">
        <f t="shared" si="101"/>
        <v>53599.630000000005</v>
      </c>
      <c r="H385" s="188">
        <f t="shared" si="101"/>
        <v>59509.11</v>
      </c>
      <c r="I385" s="187">
        <f t="shared" si="101"/>
        <v>76159</v>
      </c>
      <c r="J385" s="188">
        <f t="shared" si="101"/>
        <v>63855.5</v>
      </c>
      <c r="K385" s="189">
        <f t="shared" si="101"/>
        <v>74726</v>
      </c>
      <c r="L385" s="187">
        <f t="shared" si="101"/>
        <v>74726</v>
      </c>
      <c r="M385" s="382">
        <f t="shared" si="101"/>
        <v>68575.290000000008</v>
      </c>
      <c r="N385" s="189">
        <f t="shared" si="101"/>
        <v>76600</v>
      </c>
      <c r="O385" s="187">
        <f t="shared" si="101"/>
        <v>76600</v>
      </c>
      <c r="P385" s="188">
        <f t="shared" si="101"/>
        <v>35397.820000000007</v>
      </c>
      <c r="T385" s="137"/>
    </row>
    <row r="386" spans="1:20" ht="24" customHeight="1" x14ac:dyDescent="0.25">
      <c r="D386" s="339"/>
      <c r="E386" s="338"/>
      <c r="H386" s="264"/>
      <c r="I386" s="182"/>
      <c r="J386" s="184"/>
      <c r="K386" s="183"/>
      <c r="N386" s="183"/>
      <c r="P386" s="264"/>
      <c r="T386" s="137"/>
    </row>
    <row r="387" spans="1:20" ht="24" customHeight="1" x14ac:dyDescent="0.25">
      <c r="A387" s="94" t="s">
        <v>435</v>
      </c>
      <c r="B387" s="11" t="s">
        <v>436</v>
      </c>
      <c r="D387" s="339">
        <v>5560.38</v>
      </c>
      <c r="E387" s="338">
        <v>6007.76</v>
      </c>
      <c r="F387" s="409">
        <v>6110.05</v>
      </c>
      <c r="G387" s="338">
        <v>10187.780000000001</v>
      </c>
      <c r="H387" s="340">
        <v>15068.59</v>
      </c>
      <c r="I387" s="330">
        <v>20000</v>
      </c>
      <c r="J387" s="301">
        <v>16233.4</v>
      </c>
      <c r="K387" s="226">
        <v>24750</v>
      </c>
      <c r="L387" s="226">
        <v>24750</v>
      </c>
      <c r="M387" s="397">
        <v>12904.59</v>
      </c>
      <c r="N387" s="235">
        <v>24750</v>
      </c>
      <c r="O387" s="227">
        <f t="shared" ref="O387:O390" si="102">N387</f>
        <v>24750</v>
      </c>
      <c r="P387" s="431">
        <v>4666.7700000000004</v>
      </c>
      <c r="T387" s="137"/>
    </row>
    <row r="388" spans="1:20" s="258" customFormat="1" ht="18.75" customHeight="1" x14ac:dyDescent="0.25">
      <c r="A388" s="344"/>
      <c r="C388" s="345" t="s">
        <v>1034</v>
      </c>
      <c r="D388" s="339"/>
      <c r="E388" s="338"/>
      <c r="F388" s="409"/>
      <c r="G388" s="338"/>
      <c r="H388" s="340"/>
      <c r="I388" s="330"/>
      <c r="J388" s="340"/>
      <c r="K388" s="331"/>
      <c r="L388" s="330"/>
      <c r="M388" s="338"/>
      <c r="N388" s="331"/>
      <c r="O388" s="330"/>
      <c r="P388" s="340"/>
      <c r="R388" s="63"/>
      <c r="T388" s="137"/>
    </row>
    <row r="389" spans="1:20" s="258" customFormat="1" ht="31.5" customHeight="1" x14ac:dyDescent="0.25">
      <c r="A389" s="344" t="s">
        <v>437</v>
      </c>
      <c r="B389" s="258" t="s">
        <v>438</v>
      </c>
      <c r="C389" s="228"/>
      <c r="D389" s="339">
        <v>5757.44</v>
      </c>
      <c r="E389" s="338">
        <v>5796.7</v>
      </c>
      <c r="F389" s="409">
        <v>2499.7399999999998</v>
      </c>
      <c r="G389" s="338">
        <v>6832.59</v>
      </c>
      <c r="H389" s="340">
        <v>6832.59</v>
      </c>
      <c r="I389" s="330">
        <v>15000</v>
      </c>
      <c r="J389" s="340">
        <v>13025</v>
      </c>
      <c r="K389" s="226">
        <v>15000</v>
      </c>
      <c r="L389" s="226">
        <v>15000</v>
      </c>
      <c r="M389" s="397">
        <v>13218.5</v>
      </c>
      <c r="N389" s="235">
        <v>15000</v>
      </c>
      <c r="O389" s="227">
        <f t="shared" si="102"/>
        <v>15000</v>
      </c>
      <c r="P389" s="431">
        <v>0</v>
      </c>
      <c r="R389" s="63"/>
      <c r="T389" s="137"/>
    </row>
    <row r="390" spans="1:20" ht="31.5" customHeight="1" x14ac:dyDescent="0.25">
      <c r="A390" s="344" t="s">
        <v>969</v>
      </c>
      <c r="B390" s="258" t="s">
        <v>301</v>
      </c>
      <c r="D390" s="339"/>
      <c r="E390" s="338"/>
      <c r="F390" s="409"/>
      <c r="H390" s="340"/>
      <c r="I390" s="330">
        <v>0</v>
      </c>
      <c r="J390" s="301">
        <v>0</v>
      </c>
      <c r="K390" s="226"/>
      <c r="L390" s="226">
        <v>0</v>
      </c>
      <c r="M390" s="397">
        <v>0</v>
      </c>
      <c r="N390" s="235"/>
      <c r="O390" s="227">
        <f t="shared" si="102"/>
        <v>0</v>
      </c>
      <c r="P390" s="431">
        <v>0</v>
      </c>
      <c r="T390" s="137"/>
    </row>
    <row r="391" spans="1:20" ht="24" customHeight="1" x14ac:dyDescent="0.25">
      <c r="A391" s="94">
        <v>4329</v>
      </c>
      <c r="B391" s="104" t="s">
        <v>670</v>
      </c>
      <c r="C391" s="105"/>
      <c r="D391" s="106">
        <f t="shared" ref="D391:P391" si="103">SUM(D$386:D$390)</f>
        <v>11317.82</v>
      </c>
      <c r="E391" s="107">
        <f t="shared" si="103"/>
        <v>11804.46</v>
      </c>
      <c r="F391" s="107">
        <f t="shared" si="103"/>
        <v>8609.7900000000009</v>
      </c>
      <c r="G391" s="107">
        <f t="shared" si="103"/>
        <v>17020.370000000003</v>
      </c>
      <c r="H391" s="188">
        <f t="shared" si="103"/>
        <v>21901.18</v>
      </c>
      <c r="I391" s="187">
        <f t="shared" si="103"/>
        <v>35000</v>
      </c>
      <c r="J391" s="188">
        <f t="shared" si="103"/>
        <v>29258.400000000001</v>
      </c>
      <c r="K391" s="189">
        <f t="shared" si="103"/>
        <v>39750</v>
      </c>
      <c r="L391" s="187">
        <f t="shared" si="103"/>
        <v>39750</v>
      </c>
      <c r="M391" s="382">
        <f t="shared" si="103"/>
        <v>26123.09</v>
      </c>
      <c r="N391" s="189">
        <f t="shared" si="103"/>
        <v>39750</v>
      </c>
      <c r="O391" s="187">
        <f t="shared" si="103"/>
        <v>39750</v>
      </c>
      <c r="P391" s="188">
        <f t="shared" si="103"/>
        <v>4666.7700000000004</v>
      </c>
      <c r="T391" s="137"/>
    </row>
    <row r="392" spans="1:20" ht="24" customHeight="1" x14ac:dyDescent="0.25">
      <c r="D392" s="339"/>
      <c r="E392" s="338"/>
      <c r="H392" s="264"/>
      <c r="I392" s="182"/>
      <c r="J392" s="184"/>
      <c r="K392" s="183"/>
      <c r="N392" s="183"/>
      <c r="P392" s="264"/>
      <c r="T392" s="137"/>
    </row>
    <row r="393" spans="1:20" ht="24" customHeight="1" x14ac:dyDescent="0.25">
      <c r="A393" s="94" t="s">
        <v>439</v>
      </c>
      <c r="B393" s="11" t="s">
        <v>440</v>
      </c>
      <c r="D393" s="339">
        <v>3695</v>
      </c>
      <c r="E393" s="338">
        <v>0</v>
      </c>
      <c r="F393" s="409">
        <v>0</v>
      </c>
      <c r="G393" s="338">
        <v>0</v>
      </c>
      <c r="H393" s="340">
        <v>3705</v>
      </c>
      <c r="I393" s="330">
        <v>5000</v>
      </c>
      <c r="J393" s="302">
        <v>0</v>
      </c>
      <c r="K393" s="226">
        <v>5000</v>
      </c>
      <c r="L393" s="226">
        <v>5000</v>
      </c>
      <c r="M393" s="397">
        <v>0</v>
      </c>
      <c r="N393" s="235">
        <v>5000</v>
      </c>
      <c r="O393" s="227">
        <f t="shared" ref="O393:O395" si="104">N393</f>
        <v>5000</v>
      </c>
      <c r="P393" s="431">
        <v>0</v>
      </c>
      <c r="R393" s="181"/>
      <c r="T393" s="137"/>
    </row>
    <row r="394" spans="1:20" ht="29.25" customHeight="1" x14ac:dyDescent="0.25">
      <c r="A394" s="94" t="s">
        <v>441</v>
      </c>
      <c r="B394" s="11" t="s">
        <v>442</v>
      </c>
      <c r="D394" s="339">
        <v>0</v>
      </c>
      <c r="E394" s="338">
        <v>0</v>
      </c>
      <c r="F394" s="409">
        <v>0</v>
      </c>
      <c r="G394" s="338">
        <v>0</v>
      </c>
      <c r="H394" s="340">
        <v>0</v>
      </c>
      <c r="I394" s="330"/>
      <c r="J394" s="302">
        <v>0</v>
      </c>
      <c r="K394" s="226"/>
      <c r="L394" s="226">
        <v>0</v>
      </c>
      <c r="M394" s="397">
        <v>0</v>
      </c>
      <c r="N394" s="235"/>
      <c r="O394" s="227">
        <f t="shared" si="104"/>
        <v>0</v>
      </c>
      <c r="P394" s="431">
        <v>0</v>
      </c>
      <c r="T394" s="137"/>
    </row>
    <row r="395" spans="1:20" ht="29.25" customHeight="1" x14ac:dyDescent="0.25">
      <c r="A395" s="94" t="s">
        <v>443</v>
      </c>
      <c r="B395" s="11" t="s">
        <v>444</v>
      </c>
      <c r="D395" s="339">
        <v>0</v>
      </c>
      <c r="E395" s="338">
        <v>0</v>
      </c>
      <c r="F395" s="409">
        <v>0</v>
      </c>
      <c r="G395" s="338">
        <v>0</v>
      </c>
      <c r="H395" s="340">
        <v>0</v>
      </c>
      <c r="I395" s="330"/>
      <c r="J395" s="302">
        <v>0</v>
      </c>
      <c r="K395" s="226"/>
      <c r="L395" s="226">
        <v>0</v>
      </c>
      <c r="M395" s="397">
        <v>0</v>
      </c>
      <c r="N395" s="235"/>
      <c r="O395" s="227">
        <f t="shared" si="104"/>
        <v>0</v>
      </c>
      <c r="P395" s="431">
        <v>0</v>
      </c>
      <c r="T395" s="137"/>
    </row>
    <row r="396" spans="1:20" ht="24" customHeight="1" x14ac:dyDescent="0.25">
      <c r="A396" s="94">
        <v>4338</v>
      </c>
      <c r="B396" s="104" t="s">
        <v>671</v>
      </c>
      <c r="C396" s="105"/>
      <c r="D396" s="106">
        <f t="shared" ref="D396:P396" si="105">SUM(D$392:D$395)</f>
        <v>3695</v>
      </c>
      <c r="E396" s="107">
        <f t="shared" si="105"/>
        <v>0</v>
      </c>
      <c r="F396" s="107">
        <f t="shared" si="105"/>
        <v>0</v>
      </c>
      <c r="G396" s="107">
        <f t="shared" si="105"/>
        <v>0</v>
      </c>
      <c r="H396" s="188">
        <f t="shared" si="105"/>
        <v>3705</v>
      </c>
      <c r="I396" s="187">
        <f t="shared" si="105"/>
        <v>5000</v>
      </c>
      <c r="J396" s="188">
        <f t="shared" si="105"/>
        <v>0</v>
      </c>
      <c r="K396" s="189">
        <f t="shared" si="105"/>
        <v>5000</v>
      </c>
      <c r="L396" s="187">
        <f t="shared" si="105"/>
        <v>5000</v>
      </c>
      <c r="M396" s="382">
        <f t="shared" si="105"/>
        <v>0</v>
      </c>
      <c r="N396" s="189">
        <f t="shared" si="105"/>
        <v>5000</v>
      </c>
      <c r="O396" s="187">
        <f t="shared" si="105"/>
        <v>5000</v>
      </c>
      <c r="P396" s="188">
        <f t="shared" si="105"/>
        <v>0</v>
      </c>
      <c r="T396" s="137"/>
    </row>
    <row r="397" spans="1:20" ht="24" customHeight="1" x14ac:dyDescent="0.25">
      <c r="D397" s="339"/>
      <c r="E397" s="338"/>
      <c r="H397" s="264"/>
      <c r="I397" s="182"/>
      <c r="J397" s="184"/>
      <c r="K397" s="183"/>
      <c r="N397" s="183"/>
      <c r="P397" s="264"/>
      <c r="T397" s="137"/>
    </row>
    <row r="398" spans="1:20" s="258" customFormat="1" ht="24" customHeight="1" x14ac:dyDescent="0.25">
      <c r="A398" s="344" t="s">
        <v>1081</v>
      </c>
      <c r="B398" s="258" t="s">
        <v>1082</v>
      </c>
      <c r="C398" s="228"/>
      <c r="D398" s="339"/>
      <c r="E398" s="338"/>
      <c r="F398" s="338"/>
      <c r="G398" s="338"/>
      <c r="H398" s="264"/>
      <c r="I398" s="182"/>
      <c r="J398" s="264"/>
      <c r="K398" s="182"/>
      <c r="L398" s="182"/>
      <c r="M398" s="260"/>
      <c r="N398" s="183">
        <v>1000</v>
      </c>
      <c r="O398" s="227">
        <f t="shared" ref="O398:O399" si="106">N398</f>
        <v>1000</v>
      </c>
      <c r="P398" s="264"/>
      <c r="R398" s="63"/>
      <c r="T398" s="137"/>
    </row>
    <row r="399" spans="1:20" ht="24" customHeight="1" x14ac:dyDescent="0.25">
      <c r="A399" s="94" t="s">
        <v>445</v>
      </c>
      <c r="B399" s="11" t="s">
        <v>446</v>
      </c>
      <c r="D399" s="339">
        <v>0</v>
      </c>
      <c r="E399" s="338">
        <v>0</v>
      </c>
      <c r="F399" s="409">
        <v>35</v>
      </c>
      <c r="G399" s="338">
        <v>35</v>
      </c>
      <c r="H399" s="340">
        <v>35</v>
      </c>
      <c r="I399" s="330">
        <v>100</v>
      </c>
      <c r="J399" s="303">
        <v>45</v>
      </c>
      <c r="K399" s="226">
        <v>100</v>
      </c>
      <c r="L399" s="226">
        <v>100</v>
      </c>
      <c r="M399" s="397">
        <v>45</v>
      </c>
      <c r="N399" s="235">
        <v>100</v>
      </c>
      <c r="O399" s="227">
        <f t="shared" si="106"/>
        <v>100</v>
      </c>
      <c r="P399" s="431">
        <v>0</v>
      </c>
      <c r="T399" s="137"/>
    </row>
    <row r="400" spans="1:20" ht="24" customHeight="1" x14ac:dyDescent="0.25">
      <c r="A400" s="94">
        <v>4411</v>
      </c>
      <c r="B400" s="104" t="s">
        <v>672</v>
      </c>
      <c r="C400" s="105"/>
      <c r="D400" s="106">
        <f t="shared" ref="D400:P400" si="107">SUM(D$397:D$399)</f>
        <v>0</v>
      </c>
      <c r="E400" s="107">
        <f t="shared" si="107"/>
        <v>0</v>
      </c>
      <c r="F400" s="107">
        <f t="shared" si="107"/>
        <v>35</v>
      </c>
      <c r="G400" s="107">
        <f t="shared" si="107"/>
        <v>35</v>
      </c>
      <c r="H400" s="188">
        <f t="shared" si="107"/>
        <v>35</v>
      </c>
      <c r="I400" s="187">
        <f t="shared" si="107"/>
        <v>100</v>
      </c>
      <c r="J400" s="188">
        <f t="shared" si="107"/>
        <v>45</v>
      </c>
      <c r="K400" s="189">
        <f t="shared" si="107"/>
        <v>100</v>
      </c>
      <c r="L400" s="187">
        <f t="shared" si="107"/>
        <v>100</v>
      </c>
      <c r="M400" s="382">
        <f t="shared" si="107"/>
        <v>45</v>
      </c>
      <c r="N400" s="189">
        <f t="shared" si="107"/>
        <v>1100</v>
      </c>
      <c r="O400" s="187">
        <f t="shared" si="107"/>
        <v>1100</v>
      </c>
      <c r="P400" s="188">
        <f t="shared" si="107"/>
        <v>0</v>
      </c>
      <c r="T400" s="137"/>
    </row>
    <row r="401" spans="1:20" ht="24" customHeight="1" x14ac:dyDescent="0.25">
      <c r="D401" s="339"/>
      <c r="E401" s="338"/>
      <c r="H401" s="264"/>
      <c r="I401" s="182"/>
      <c r="J401" s="184"/>
      <c r="K401" s="183"/>
      <c r="N401" s="183"/>
      <c r="P401" s="264"/>
      <c r="T401" s="137"/>
    </row>
    <row r="402" spans="1:20" ht="24" customHeight="1" x14ac:dyDescent="0.25">
      <c r="A402" s="94" t="s">
        <v>447</v>
      </c>
      <c r="B402" s="11" t="s">
        <v>448</v>
      </c>
      <c r="D402" s="339">
        <v>1955</v>
      </c>
      <c r="E402" s="338">
        <v>0</v>
      </c>
      <c r="F402" s="409">
        <v>520</v>
      </c>
      <c r="G402" s="338">
        <v>0</v>
      </c>
      <c r="H402" s="340">
        <v>100</v>
      </c>
      <c r="I402" s="330">
        <v>4000</v>
      </c>
      <c r="J402" s="304">
        <v>4245</v>
      </c>
      <c r="K402" s="226">
        <v>5000</v>
      </c>
      <c r="L402" s="226">
        <v>5000</v>
      </c>
      <c r="M402" s="397">
        <v>0</v>
      </c>
      <c r="N402" s="235">
        <v>5000</v>
      </c>
      <c r="O402" s="227">
        <f t="shared" ref="O402:O404" si="108">N402</f>
        <v>5000</v>
      </c>
      <c r="P402" s="431">
        <v>0</v>
      </c>
      <c r="T402" s="137"/>
    </row>
    <row r="403" spans="1:20" s="258" customFormat="1" ht="17.25" customHeight="1" x14ac:dyDescent="0.25">
      <c r="A403" s="344"/>
      <c r="C403" s="228" t="s">
        <v>1035</v>
      </c>
      <c r="D403" s="339"/>
      <c r="E403" s="338"/>
      <c r="F403" s="409"/>
      <c r="G403" s="338"/>
      <c r="H403" s="340"/>
      <c r="I403" s="330"/>
      <c r="J403" s="340"/>
      <c r="K403" s="331"/>
      <c r="L403" s="330"/>
      <c r="M403" s="338"/>
      <c r="N403" s="331"/>
      <c r="O403" s="330"/>
      <c r="P403" s="340"/>
      <c r="R403" s="63"/>
      <c r="T403" s="137"/>
    </row>
    <row r="404" spans="1:20" ht="30" customHeight="1" x14ac:dyDescent="0.25">
      <c r="A404" s="94" t="s">
        <v>449</v>
      </c>
      <c r="B404" s="11" t="s">
        <v>450</v>
      </c>
      <c r="D404" s="339">
        <v>16000</v>
      </c>
      <c r="E404" s="338">
        <v>16000</v>
      </c>
      <c r="F404" s="409">
        <v>16200</v>
      </c>
      <c r="G404" s="338">
        <v>16000</v>
      </c>
      <c r="H404" s="340">
        <v>16600</v>
      </c>
      <c r="I404" s="330">
        <v>17000</v>
      </c>
      <c r="J404" s="304">
        <v>16600</v>
      </c>
      <c r="K404" s="226">
        <v>17000</v>
      </c>
      <c r="L404" s="226">
        <v>17000</v>
      </c>
      <c r="M404" s="397">
        <v>16600</v>
      </c>
      <c r="N404" s="235">
        <v>17500</v>
      </c>
      <c r="O404" s="227">
        <f t="shared" si="108"/>
        <v>17500</v>
      </c>
      <c r="P404" s="431">
        <v>10300</v>
      </c>
      <c r="T404" s="137"/>
    </row>
    <row r="405" spans="1:20" ht="24" customHeight="1" x14ac:dyDescent="0.25">
      <c r="A405" s="94">
        <v>4414</v>
      </c>
      <c r="B405" s="104" t="s">
        <v>673</v>
      </c>
      <c r="C405" s="105"/>
      <c r="D405" s="106">
        <f t="shared" ref="D405:P405" si="109">SUM(D$401:D$404)</f>
        <v>17955</v>
      </c>
      <c r="E405" s="107">
        <f t="shared" si="109"/>
        <v>16000</v>
      </c>
      <c r="F405" s="107">
        <f t="shared" si="109"/>
        <v>16720</v>
      </c>
      <c r="G405" s="107">
        <f t="shared" si="109"/>
        <v>16000</v>
      </c>
      <c r="H405" s="188">
        <f t="shared" si="109"/>
        <v>16700</v>
      </c>
      <c r="I405" s="187">
        <f t="shared" si="109"/>
        <v>21000</v>
      </c>
      <c r="J405" s="188">
        <f t="shared" si="109"/>
        <v>20845</v>
      </c>
      <c r="K405" s="189">
        <f t="shared" si="109"/>
        <v>22000</v>
      </c>
      <c r="L405" s="187">
        <f t="shared" si="109"/>
        <v>22000</v>
      </c>
      <c r="M405" s="382">
        <f t="shared" si="109"/>
        <v>16600</v>
      </c>
      <c r="N405" s="189">
        <f t="shared" si="109"/>
        <v>22500</v>
      </c>
      <c r="O405" s="187">
        <f t="shared" si="109"/>
        <v>22500</v>
      </c>
      <c r="P405" s="188">
        <f t="shared" si="109"/>
        <v>10300</v>
      </c>
      <c r="T405" s="137"/>
    </row>
    <row r="406" spans="1:20" ht="24" customHeight="1" x14ac:dyDescent="0.25">
      <c r="D406" s="339"/>
      <c r="E406" s="338"/>
      <c r="H406" s="264"/>
      <c r="I406" s="182"/>
      <c r="J406" s="184"/>
      <c r="K406" s="183"/>
      <c r="N406" s="183"/>
      <c r="P406" s="264"/>
      <c r="T406" s="137"/>
    </row>
    <row r="407" spans="1:20" ht="24" customHeight="1" x14ac:dyDescent="0.25">
      <c r="A407" s="94" t="s">
        <v>451</v>
      </c>
      <c r="B407" s="11" t="s">
        <v>452</v>
      </c>
      <c r="D407" s="339">
        <v>1000</v>
      </c>
      <c r="E407" s="338">
        <v>1000</v>
      </c>
      <c r="F407" s="409">
        <v>1000</v>
      </c>
      <c r="G407" s="338">
        <v>1000</v>
      </c>
      <c r="H407" s="340">
        <v>0</v>
      </c>
      <c r="I407" s="330"/>
      <c r="J407" s="305">
        <v>0</v>
      </c>
      <c r="K407" s="363">
        <v>0</v>
      </c>
      <c r="L407" s="204">
        <v>0</v>
      </c>
      <c r="M407" s="21">
        <v>0</v>
      </c>
      <c r="N407" s="363">
        <v>0</v>
      </c>
      <c r="O407" s="227">
        <f t="shared" ref="O407:O411" si="110">N407</f>
        <v>0</v>
      </c>
      <c r="P407" s="362">
        <v>0</v>
      </c>
      <c r="T407" s="137"/>
    </row>
    <row r="408" spans="1:20" s="160" customFormat="1" ht="14.25" customHeight="1" x14ac:dyDescent="0.25">
      <c r="A408" s="163"/>
      <c r="C408" s="198"/>
      <c r="D408" s="339"/>
      <c r="E408" s="338"/>
      <c r="F408" s="409"/>
      <c r="G408" s="338"/>
      <c r="H408" s="340"/>
      <c r="I408" s="330"/>
      <c r="J408" s="305"/>
      <c r="K408" s="363"/>
      <c r="L408" s="204"/>
      <c r="M408" s="21"/>
      <c r="N408" s="363"/>
      <c r="O408" s="204"/>
      <c r="P408" s="362"/>
      <c r="R408" s="63"/>
      <c r="T408" s="137"/>
    </row>
    <row r="409" spans="1:20" ht="24" customHeight="1" x14ac:dyDescent="0.25">
      <c r="A409" s="94" t="s">
        <v>453</v>
      </c>
      <c r="B409" s="11" t="s">
        <v>454</v>
      </c>
      <c r="D409" s="339">
        <v>1000</v>
      </c>
      <c r="E409" s="338">
        <v>1000</v>
      </c>
      <c r="F409" s="409">
        <v>1000</v>
      </c>
      <c r="G409" s="338">
        <v>1000</v>
      </c>
      <c r="H409" s="340">
        <v>1000</v>
      </c>
      <c r="I409" s="330">
        <v>1000</v>
      </c>
      <c r="J409" s="305">
        <v>1000</v>
      </c>
      <c r="K409" s="363">
        <v>1000</v>
      </c>
      <c r="L409" s="204">
        <v>1000</v>
      </c>
      <c r="M409" s="21">
        <v>1000</v>
      </c>
      <c r="N409" s="363">
        <v>1000</v>
      </c>
      <c r="O409" s="227">
        <f t="shared" si="110"/>
        <v>1000</v>
      </c>
      <c r="P409" s="362">
        <v>1000</v>
      </c>
      <c r="T409" s="137"/>
    </row>
    <row r="410" spans="1:20" s="160" customFormat="1" ht="14.25" customHeight="1" x14ac:dyDescent="0.25">
      <c r="A410" s="163"/>
      <c r="C410" s="198" t="s">
        <v>1083</v>
      </c>
      <c r="D410" s="339"/>
      <c r="E410" s="338"/>
      <c r="F410" s="409"/>
      <c r="G410" s="338"/>
      <c r="H410" s="340"/>
      <c r="I410" s="330"/>
      <c r="J410" s="305"/>
      <c r="K410" s="363"/>
      <c r="L410" s="204"/>
      <c r="M410" s="21"/>
      <c r="N410" s="363"/>
      <c r="O410" s="204"/>
      <c r="P410" s="362"/>
      <c r="R410" s="63"/>
      <c r="T410" s="137"/>
    </row>
    <row r="411" spans="1:20" ht="24" customHeight="1" x14ac:dyDescent="0.25">
      <c r="A411" s="94" t="s">
        <v>455</v>
      </c>
      <c r="B411" s="92" t="s">
        <v>843</v>
      </c>
      <c r="D411" s="339">
        <v>500</v>
      </c>
      <c r="E411" s="338">
        <v>500</v>
      </c>
      <c r="F411" s="409">
        <v>1000</v>
      </c>
      <c r="G411" s="338">
        <v>1000</v>
      </c>
      <c r="H411" s="340">
        <v>1000</v>
      </c>
      <c r="I411" s="330">
        <v>1000</v>
      </c>
      <c r="J411" s="305">
        <v>1000</v>
      </c>
      <c r="K411" s="363">
        <v>2000</v>
      </c>
      <c r="L411" s="204">
        <v>2000</v>
      </c>
      <c r="M411" s="21">
        <v>2000</v>
      </c>
      <c r="N411" s="363">
        <v>2000</v>
      </c>
      <c r="O411" s="227">
        <f t="shared" si="110"/>
        <v>2000</v>
      </c>
      <c r="P411" s="362">
        <v>2000</v>
      </c>
      <c r="T411" s="137"/>
    </row>
    <row r="412" spans="1:20" s="160" customFormat="1" ht="14.25" customHeight="1" x14ac:dyDescent="0.25">
      <c r="A412" s="163"/>
      <c r="C412" s="380" t="s">
        <v>1084</v>
      </c>
      <c r="D412" s="339"/>
      <c r="E412" s="338"/>
      <c r="F412" s="409"/>
      <c r="G412" s="409"/>
      <c r="H412" s="195"/>
      <c r="I412" s="193"/>
      <c r="J412" s="195"/>
      <c r="K412" s="400"/>
      <c r="L412" s="401"/>
      <c r="M412" s="401"/>
      <c r="N412" s="400"/>
      <c r="O412" s="401"/>
      <c r="P412" s="433"/>
      <c r="R412" s="63"/>
      <c r="T412" s="137"/>
    </row>
    <row r="413" spans="1:20" ht="24" customHeight="1" x14ac:dyDescent="0.25">
      <c r="A413" s="94">
        <v>4415</v>
      </c>
      <c r="B413" s="104" t="s">
        <v>674</v>
      </c>
      <c r="C413" s="105"/>
      <c r="D413" s="106">
        <f t="shared" ref="D413:P413" si="111">SUM(D$406:D$411)</f>
        <v>2500</v>
      </c>
      <c r="E413" s="107">
        <f t="shared" si="111"/>
        <v>2500</v>
      </c>
      <c r="F413" s="107">
        <f t="shared" si="111"/>
        <v>3000</v>
      </c>
      <c r="G413" s="107">
        <f t="shared" si="111"/>
        <v>3000</v>
      </c>
      <c r="H413" s="188">
        <f t="shared" si="111"/>
        <v>2000</v>
      </c>
      <c r="I413" s="187">
        <f t="shared" si="111"/>
        <v>2000</v>
      </c>
      <c r="J413" s="188">
        <f t="shared" si="111"/>
        <v>2000</v>
      </c>
      <c r="K413" s="189">
        <f t="shared" si="111"/>
        <v>3000</v>
      </c>
      <c r="L413" s="187">
        <f t="shared" si="111"/>
        <v>3000</v>
      </c>
      <c r="M413" s="382">
        <f t="shared" si="111"/>
        <v>3000</v>
      </c>
      <c r="N413" s="189">
        <f t="shared" si="111"/>
        <v>3000</v>
      </c>
      <c r="O413" s="187">
        <f t="shared" si="111"/>
        <v>3000</v>
      </c>
      <c r="P413" s="188">
        <f t="shared" si="111"/>
        <v>3000</v>
      </c>
      <c r="T413" s="137"/>
    </row>
    <row r="414" spans="1:20" ht="15" customHeight="1" x14ac:dyDescent="0.25">
      <c r="D414" s="339"/>
      <c r="E414" s="338"/>
      <c r="H414" s="264"/>
      <c r="I414" s="182"/>
      <c r="J414" s="184"/>
      <c r="K414" s="183"/>
      <c r="N414" s="183"/>
      <c r="P414" s="264"/>
      <c r="T414" s="137"/>
    </row>
    <row r="415" spans="1:20" ht="24" customHeight="1" x14ac:dyDescent="0.25">
      <c r="A415" s="94" t="s">
        <v>456</v>
      </c>
      <c r="B415" s="11" t="s">
        <v>457</v>
      </c>
      <c r="D415" s="339">
        <v>0</v>
      </c>
      <c r="E415" s="338">
        <v>0</v>
      </c>
      <c r="F415" s="409">
        <v>0</v>
      </c>
      <c r="G415" s="338">
        <v>0</v>
      </c>
      <c r="H415" s="340">
        <v>0</v>
      </c>
      <c r="I415" s="330">
        <v>500</v>
      </c>
      <c r="J415" s="306">
        <v>0</v>
      </c>
      <c r="K415" s="226">
        <v>500</v>
      </c>
      <c r="L415" s="226">
        <v>500</v>
      </c>
      <c r="M415" s="397">
        <v>0</v>
      </c>
      <c r="N415" s="235">
        <v>500</v>
      </c>
      <c r="O415" s="227">
        <f t="shared" ref="O415:O421" si="112">N415</f>
        <v>500</v>
      </c>
      <c r="P415" s="431">
        <v>0</v>
      </c>
      <c r="T415" s="137"/>
    </row>
    <row r="416" spans="1:20" ht="27.75" customHeight="1" x14ac:dyDescent="0.25">
      <c r="A416" s="94" t="s">
        <v>458</v>
      </c>
      <c r="B416" s="11" t="s">
        <v>459</v>
      </c>
      <c r="D416" s="339">
        <v>1747.75</v>
      </c>
      <c r="E416" s="338">
        <v>790.09</v>
      </c>
      <c r="F416" s="409">
        <v>281.02</v>
      </c>
      <c r="G416" s="338">
        <v>0</v>
      </c>
      <c r="H416" s="340">
        <v>0</v>
      </c>
      <c r="I416" s="330">
        <v>2000</v>
      </c>
      <c r="J416" s="306">
        <v>0</v>
      </c>
      <c r="K416" s="226">
        <v>2000</v>
      </c>
      <c r="L416" s="226">
        <v>2000</v>
      </c>
      <c r="M416" s="397">
        <v>0</v>
      </c>
      <c r="N416" s="235">
        <v>2000</v>
      </c>
      <c r="O416" s="227">
        <f t="shared" si="112"/>
        <v>2000</v>
      </c>
      <c r="P416" s="431">
        <v>53.51</v>
      </c>
      <c r="T416" s="137"/>
    </row>
    <row r="417" spans="1:20" ht="27.75" customHeight="1" x14ac:dyDescent="0.25">
      <c r="A417" s="94" t="s">
        <v>460</v>
      </c>
      <c r="B417" s="11" t="s">
        <v>461</v>
      </c>
      <c r="D417" s="339">
        <v>433.5</v>
      </c>
      <c r="E417" s="338">
        <v>243.01</v>
      </c>
      <c r="F417" s="409">
        <v>0</v>
      </c>
      <c r="G417" s="338">
        <v>0</v>
      </c>
      <c r="H417" s="340">
        <v>0</v>
      </c>
      <c r="I417" s="330">
        <v>3000</v>
      </c>
      <c r="J417" s="306">
        <v>0</v>
      </c>
      <c r="K417" s="226">
        <v>3000</v>
      </c>
      <c r="L417" s="226">
        <v>3000</v>
      </c>
      <c r="M417" s="397">
        <v>0</v>
      </c>
      <c r="N417" s="235">
        <v>3000</v>
      </c>
      <c r="O417" s="227">
        <f t="shared" si="112"/>
        <v>3000</v>
      </c>
      <c r="P417" s="431">
        <v>0</v>
      </c>
      <c r="R417" s="181"/>
      <c r="T417" s="137"/>
    </row>
    <row r="418" spans="1:20" ht="27.75" customHeight="1" x14ac:dyDescent="0.25">
      <c r="A418" s="94" t="s">
        <v>462</v>
      </c>
      <c r="B418" s="11" t="s">
        <v>463</v>
      </c>
      <c r="D418" s="339">
        <v>2006</v>
      </c>
      <c r="E418" s="338">
        <v>1975</v>
      </c>
      <c r="F418" s="409">
        <v>0</v>
      </c>
      <c r="G418" s="338">
        <v>0</v>
      </c>
      <c r="H418" s="340">
        <v>800</v>
      </c>
      <c r="I418" s="330">
        <v>5000</v>
      </c>
      <c r="J418" s="306">
        <v>0</v>
      </c>
      <c r="K418" s="226">
        <v>5000</v>
      </c>
      <c r="L418" s="226">
        <v>5000</v>
      </c>
      <c r="M418" s="397">
        <v>0</v>
      </c>
      <c r="N418" s="235">
        <v>5000</v>
      </c>
      <c r="O418" s="227">
        <f t="shared" si="112"/>
        <v>5000</v>
      </c>
      <c r="P418" s="431">
        <v>0</v>
      </c>
      <c r="T418" s="137"/>
    </row>
    <row r="419" spans="1:20" ht="27.75" customHeight="1" x14ac:dyDescent="0.25">
      <c r="A419" s="94" t="s">
        <v>464</v>
      </c>
      <c r="B419" s="11" t="s">
        <v>465</v>
      </c>
      <c r="D419" s="339">
        <v>300</v>
      </c>
      <c r="E419" s="338">
        <v>2732.55</v>
      </c>
      <c r="F419" s="409">
        <v>4281.12</v>
      </c>
      <c r="G419" s="338">
        <v>3894.36</v>
      </c>
      <c r="H419" s="340">
        <v>622.35</v>
      </c>
      <c r="I419" s="330">
        <v>2500</v>
      </c>
      <c r="J419" s="306">
        <v>1767.25</v>
      </c>
      <c r="K419" s="226">
        <v>2500</v>
      </c>
      <c r="L419" s="226">
        <v>2500</v>
      </c>
      <c r="M419" s="397">
        <v>0</v>
      </c>
      <c r="N419" s="235">
        <v>2500</v>
      </c>
      <c r="O419" s="227">
        <f t="shared" si="112"/>
        <v>2500</v>
      </c>
      <c r="P419" s="431">
        <v>1500</v>
      </c>
      <c r="T419" s="137"/>
    </row>
    <row r="420" spans="1:20" ht="27.75" customHeight="1" x14ac:dyDescent="0.25">
      <c r="A420" s="94" t="s">
        <v>466</v>
      </c>
      <c r="B420" s="11" t="s">
        <v>467</v>
      </c>
      <c r="D420" s="339">
        <v>2569.8000000000002</v>
      </c>
      <c r="E420" s="338">
        <v>3109.75</v>
      </c>
      <c r="F420" s="409">
        <v>0</v>
      </c>
      <c r="G420" s="338">
        <v>577</v>
      </c>
      <c r="H420" s="340">
        <v>0</v>
      </c>
      <c r="I420" s="330">
        <v>1000</v>
      </c>
      <c r="J420" s="306">
        <v>0</v>
      </c>
      <c r="K420" s="226">
        <v>1000</v>
      </c>
      <c r="L420" s="226">
        <v>1000</v>
      </c>
      <c r="M420" s="397">
        <v>3260.5</v>
      </c>
      <c r="N420" s="235">
        <v>1000</v>
      </c>
      <c r="O420" s="227">
        <f t="shared" si="112"/>
        <v>1000</v>
      </c>
      <c r="P420" s="431">
        <v>6166.16</v>
      </c>
      <c r="T420" s="137"/>
    </row>
    <row r="421" spans="1:20" ht="27.75" customHeight="1" x14ac:dyDescent="0.25">
      <c r="A421" s="94" t="s">
        <v>468</v>
      </c>
      <c r="B421" s="11" t="s">
        <v>469</v>
      </c>
      <c r="D421" s="339">
        <v>0</v>
      </c>
      <c r="E421" s="338">
        <v>0</v>
      </c>
      <c r="F421" s="409">
        <v>0</v>
      </c>
      <c r="G421" s="338">
        <v>0</v>
      </c>
      <c r="H421" s="340">
        <v>0</v>
      </c>
      <c r="I421" s="330">
        <v>1000</v>
      </c>
      <c r="J421" s="306">
        <v>0</v>
      </c>
      <c r="K421" s="226">
        <v>1000</v>
      </c>
      <c r="L421" s="226">
        <v>1000</v>
      </c>
      <c r="M421" s="397">
        <v>0</v>
      </c>
      <c r="N421" s="235">
        <v>1000</v>
      </c>
      <c r="O421" s="227">
        <f t="shared" si="112"/>
        <v>1000</v>
      </c>
      <c r="P421" s="431">
        <v>0</v>
      </c>
      <c r="T421" s="137"/>
    </row>
    <row r="422" spans="1:20" s="92" customFormat="1" ht="7.5" customHeight="1" x14ac:dyDescent="0.25">
      <c r="A422" s="94"/>
      <c r="C422" s="8"/>
      <c r="D422" s="339"/>
      <c r="E422" s="338"/>
      <c r="F422" s="338"/>
      <c r="G422" s="338"/>
      <c r="H422" s="264"/>
      <c r="I422" s="182"/>
      <c r="J422" s="184"/>
      <c r="K422" s="183"/>
      <c r="L422" s="182"/>
      <c r="M422" s="260"/>
      <c r="N422" s="183"/>
      <c r="O422" s="182"/>
      <c r="P422" s="264"/>
      <c r="R422" s="63"/>
      <c r="T422" s="137"/>
    </row>
    <row r="423" spans="1:20" ht="24" customHeight="1" x14ac:dyDescent="0.25">
      <c r="A423" s="94">
        <v>4442</v>
      </c>
      <c r="B423" s="104" t="s">
        <v>675</v>
      </c>
      <c r="C423" s="105"/>
      <c r="D423" s="106">
        <f t="shared" ref="D423:P423" si="113">SUM(D$414:D$421)</f>
        <v>7057.05</v>
      </c>
      <c r="E423" s="107">
        <f t="shared" si="113"/>
        <v>8850.4</v>
      </c>
      <c r="F423" s="107">
        <f t="shared" si="113"/>
        <v>4562.1399999999994</v>
      </c>
      <c r="G423" s="107">
        <f t="shared" si="113"/>
        <v>4471.3600000000006</v>
      </c>
      <c r="H423" s="188">
        <f t="shared" si="113"/>
        <v>1422.35</v>
      </c>
      <c r="I423" s="187">
        <f t="shared" si="113"/>
        <v>15000</v>
      </c>
      <c r="J423" s="188">
        <f t="shared" si="113"/>
        <v>1767.25</v>
      </c>
      <c r="K423" s="189">
        <f t="shared" si="113"/>
        <v>15000</v>
      </c>
      <c r="L423" s="187">
        <f t="shared" si="113"/>
        <v>15000</v>
      </c>
      <c r="M423" s="382">
        <f t="shared" si="113"/>
        <v>3260.5</v>
      </c>
      <c r="N423" s="189">
        <f t="shared" si="113"/>
        <v>15000</v>
      </c>
      <c r="O423" s="187">
        <f t="shared" si="113"/>
        <v>15000</v>
      </c>
      <c r="P423" s="188">
        <f t="shared" si="113"/>
        <v>7719.67</v>
      </c>
      <c r="T423" s="137"/>
    </row>
    <row r="424" spans="1:20" ht="15" customHeight="1" x14ac:dyDescent="0.25">
      <c r="D424" s="339"/>
      <c r="E424" s="338"/>
      <c r="H424" s="264"/>
      <c r="I424" s="182"/>
      <c r="J424" s="184"/>
      <c r="K424" s="183"/>
      <c r="N424" s="183"/>
      <c r="P424" s="264"/>
      <c r="T424" s="137"/>
    </row>
    <row r="425" spans="1:20" ht="24" customHeight="1" x14ac:dyDescent="0.25">
      <c r="A425" s="94" t="s">
        <v>470</v>
      </c>
      <c r="B425" s="11" t="s">
        <v>471</v>
      </c>
      <c r="D425" s="339">
        <v>1750</v>
      </c>
      <c r="E425" s="338">
        <v>1000</v>
      </c>
      <c r="F425" s="409">
        <v>1000</v>
      </c>
      <c r="G425" s="338">
        <v>1000</v>
      </c>
      <c r="H425" s="340">
        <v>1000</v>
      </c>
      <c r="I425" s="330">
        <v>1000</v>
      </c>
      <c r="J425" s="307">
        <v>1000</v>
      </c>
      <c r="K425" s="226">
        <v>1000</v>
      </c>
      <c r="L425" s="226">
        <v>1000</v>
      </c>
      <c r="M425" s="397">
        <v>1000</v>
      </c>
      <c r="N425" s="235">
        <v>1000</v>
      </c>
      <c r="O425" s="227">
        <f t="shared" ref="O425" si="114">N425</f>
        <v>1000</v>
      </c>
      <c r="P425" s="431">
        <v>1000</v>
      </c>
      <c r="T425" s="137"/>
    </row>
    <row r="426" spans="1:20" s="160" customFormat="1" ht="14.25" customHeight="1" x14ac:dyDescent="0.25">
      <c r="A426" s="163"/>
      <c r="C426" s="198" t="s">
        <v>1085</v>
      </c>
      <c r="D426" s="339"/>
      <c r="E426" s="338"/>
      <c r="F426" s="409"/>
      <c r="G426" s="409"/>
      <c r="H426" s="195"/>
      <c r="I426" s="193"/>
      <c r="J426" s="195"/>
      <c r="K426" s="194"/>
      <c r="L426" s="193"/>
      <c r="M426" s="193"/>
      <c r="N426" s="194"/>
      <c r="O426" s="193"/>
      <c r="P426" s="195"/>
      <c r="R426" s="63"/>
      <c r="T426" s="137"/>
    </row>
    <row r="427" spans="1:20" ht="24" customHeight="1" x14ac:dyDescent="0.25">
      <c r="A427" s="94">
        <v>4445</v>
      </c>
      <c r="B427" s="104" t="s">
        <v>676</v>
      </c>
      <c r="C427" s="105"/>
      <c r="D427" s="106">
        <f t="shared" ref="D427:P427" si="115">SUM(D$424:D$425)</f>
        <v>1750</v>
      </c>
      <c r="E427" s="107">
        <f t="shared" si="115"/>
        <v>1000</v>
      </c>
      <c r="F427" s="107">
        <f t="shared" si="115"/>
        <v>1000</v>
      </c>
      <c r="G427" s="107">
        <f t="shared" si="115"/>
        <v>1000</v>
      </c>
      <c r="H427" s="188">
        <f t="shared" si="115"/>
        <v>1000</v>
      </c>
      <c r="I427" s="187">
        <f t="shared" si="115"/>
        <v>1000</v>
      </c>
      <c r="J427" s="188">
        <f t="shared" si="115"/>
        <v>1000</v>
      </c>
      <c r="K427" s="189">
        <f t="shared" si="115"/>
        <v>1000</v>
      </c>
      <c r="L427" s="187">
        <f t="shared" si="115"/>
        <v>1000</v>
      </c>
      <c r="M427" s="382">
        <f t="shared" si="115"/>
        <v>1000</v>
      </c>
      <c r="N427" s="189">
        <f t="shared" si="115"/>
        <v>1000</v>
      </c>
      <c r="O427" s="187">
        <f t="shared" si="115"/>
        <v>1000</v>
      </c>
      <c r="P427" s="188">
        <f t="shared" si="115"/>
        <v>1000</v>
      </c>
      <c r="T427" s="137"/>
    </row>
    <row r="428" spans="1:20" ht="24" customHeight="1" x14ac:dyDescent="0.25">
      <c r="D428" s="339"/>
      <c r="E428" s="338"/>
      <c r="H428" s="264"/>
      <c r="I428" s="182"/>
      <c r="J428" s="184"/>
      <c r="K428" s="183"/>
      <c r="N428" s="183"/>
      <c r="P428" s="264"/>
      <c r="T428" s="137"/>
    </row>
    <row r="429" spans="1:20" ht="24" customHeight="1" x14ac:dyDescent="0.25">
      <c r="A429" s="344" t="s">
        <v>921</v>
      </c>
      <c r="B429" s="258" t="s">
        <v>922</v>
      </c>
      <c r="C429" s="228"/>
      <c r="D429" s="339"/>
      <c r="E429" s="338"/>
      <c r="F429" s="409"/>
      <c r="H429" s="340"/>
      <c r="I429" s="330"/>
      <c r="J429" s="311">
        <v>0</v>
      </c>
      <c r="K429" s="226"/>
      <c r="L429" s="226"/>
      <c r="M429" s="397"/>
      <c r="N429" s="235">
        <v>0</v>
      </c>
      <c r="O429" s="227">
        <f t="shared" ref="O429:O436" si="116">N429</f>
        <v>0</v>
      </c>
      <c r="P429" s="431">
        <v>0</v>
      </c>
      <c r="T429" s="137"/>
    </row>
    <row r="430" spans="1:20" s="258" customFormat="1" ht="24" customHeight="1" x14ac:dyDescent="0.25">
      <c r="A430" s="344" t="s">
        <v>472</v>
      </c>
      <c r="B430" s="258" t="s">
        <v>473</v>
      </c>
      <c r="C430" s="228"/>
      <c r="D430" s="339">
        <v>866.32</v>
      </c>
      <c r="E430" s="338">
        <v>818.25</v>
      </c>
      <c r="F430" s="409">
        <v>878.02</v>
      </c>
      <c r="G430" s="338">
        <v>1121.68</v>
      </c>
      <c r="H430" s="340">
        <v>1225.42</v>
      </c>
      <c r="I430" s="330">
        <v>1400</v>
      </c>
      <c r="J430" s="340">
        <v>241.42</v>
      </c>
      <c r="K430" s="226">
        <v>1400</v>
      </c>
      <c r="L430" s="226">
        <v>1400</v>
      </c>
      <c r="M430" s="397">
        <v>592.04999999999995</v>
      </c>
      <c r="N430" s="235">
        <v>660</v>
      </c>
      <c r="O430" s="227">
        <f t="shared" si="116"/>
        <v>660</v>
      </c>
      <c r="P430" s="431">
        <v>384.59</v>
      </c>
      <c r="R430" s="63"/>
      <c r="T430" s="137"/>
    </row>
    <row r="431" spans="1:20" ht="29.25" customHeight="1" x14ac:dyDescent="0.25">
      <c r="A431" s="94" t="s">
        <v>474</v>
      </c>
      <c r="B431" s="11" t="s">
        <v>475</v>
      </c>
      <c r="D431" s="339">
        <v>2096.2800000000002</v>
      </c>
      <c r="E431" s="338">
        <v>1485.74</v>
      </c>
      <c r="F431" s="409">
        <v>346</v>
      </c>
      <c r="G431" s="338">
        <v>578.5</v>
      </c>
      <c r="H431" s="340">
        <v>7314.16</v>
      </c>
      <c r="I431" s="330">
        <v>2500</v>
      </c>
      <c r="J431" s="311">
        <v>1593</v>
      </c>
      <c r="K431" s="226">
        <v>2500</v>
      </c>
      <c r="L431" s="226">
        <v>2500</v>
      </c>
      <c r="M431" s="397">
        <v>564</v>
      </c>
      <c r="N431" s="235">
        <v>2040</v>
      </c>
      <c r="O431" s="227">
        <f t="shared" si="116"/>
        <v>2040</v>
      </c>
      <c r="P431" s="431">
        <v>171</v>
      </c>
      <c r="T431" s="137"/>
    </row>
    <row r="432" spans="1:20" ht="29.25" customHeight="1" x14ac:dyDescent="0.25">
      <c r="A432" s="94" t="s">
        <v>476</v>
      </c>
      <c r="B432" s="11" t="s">
        <v>477</v>
      </c>
      <c r="D432" s="339">
        <v>59</v>
      </c>
      <c r="E432" s="338">
        <v>0</v>
      </c>
      <c r="F432" s="409">
        <v>71.2</v>
      </c>
      <c r="G432" s="338">
        <v>0</v>
      </c>
      <c r="H432" s="340">
        <v>90</v>
      </c>
      <c r="I432" s="330">
        <v>200</v>
      </c>
      <c r="J432" s="311">
        <v>0</v>
      </c>
      <c r="K432" s="226">
        <v>200</v>
      </c>
      <c r="L432" s="226">
        <v>200</v>
      </c>
      <c r="M432" s="397">
        <v>0</v>
      </c>
      <c r="N432" s="235">
        <v>200</v>
      </c>
      <c r="O432" s="227">
        <f t="shared" si="116"/>
        <v>200</v>
      </c>
      <c r="P432" s="431">
        <v>0</v>
      </c>
      <c r="T432" s="137"/>
    </row>
    <row r="433" spans="1:20" ht="29.25" customHeight="1" x14ac:dyDescent="0.25">
      <c r="A433" s="94" t="s">
        <v>478</v>
      </c>
      <c r="B433" s="11" t="s">
        <v>479</v>
      </c>
      <c r="D433" s="339">
        <v>0</v>
      </c>
      <c r="E433" s="338">
        <v>0</v>
      </c>
      <c r="F433" s="409">
        <v>0</v>
      </c>
      <c r="G433" s="338">
        <v>60</v>
      </c>
      <c r="H433" s="340">
        <v>0</v>
      </c>
      <c r="I433" s="330">
        <v>300</v>
      </c>
      <c r="J433" s="311">
        <v>0</v>
      </c>
      <c r="K433" s="226">
        <v>300</v>
      </c>
      <c r="L433" s="226">
        <v>300</v>
      </c>
      <c r="M433" s="397">
        <v>0</v>
      </c>
      <c r="N433" s="235">
        <v>300</v>
      </c>
      <c r="O433" s="227">
        <f t="shared" si="116"/>
        <v>300</v>
      </c>
      <c r="P433" s="431">
        <v>0</v>
      </c>
      <c r="T433" s="137"/>
    </row>
    <row r="434" spans="1:20" s="258" customFormat="1" ht="29.25" customHeight="1" x14ac:dyDescent="0.25">
      <c r="A434" s="309" t="s">
        <v>903</v>
      </c>
      <c r="B434" s="310" t="s">
        <v>904</v>
      </c>
      <c r="C434" s="308"/>
      <c r="D434" s="339">
        <v>0</v>
      </c>
      <c r="E434" s="338">
        <v>0</v>
      </c>
      <c r="F434" s="409">
        <v>0</v>
      </c>
      <c r="G434" s="338">
        <v>0</v>
      </c>
      <c r="H434" s="340">
        <v>440</v>
      </c>
      <c r="I434" s="330">
        <v>0</v>
      </c>
      <c r="J434" s="311">
        <v>0</v>
      </c>
      <c r="K434" s="226"/>
      <c r="L434" s="226">
        <v>0</v>
      </c>
      <c r="M434" s="397">
        <v>0</v>
      </c>
      <c r="N434" s="235">
        <v>1200</v>
      </c>
      <c r="O434" s="227">
        <f t="shared" si="116"/>
        <v>1200</v>
      </c>
      <c r="P434" s="431">
        <v>0</v>
      </c>
      <c r="R434" s="63"/>
      <c r="T434" s="137"/>
    </row>
    <row r="435" spans="1:20" ht="29.25" customHeight="1" x14ac:dyDescent="0.25">
      <c r="A435" s="94" t="s">
        <v>480</v>
      </c>
      <c r="B435" s="11" t="s">
        <v>481</v>
      </c>
      <c r="D435" s="339">
        <v>6148.8</v>
      </c>
      <c r="E435" s="338">
        <v>6331.36</v>
      </c>
      <c r="F435" s="409">
        <v>7000</v>
      </c>
      <c r="G435" s="338">
        <v>7750</v>
      </c>
      <c r="H435" s="340">
        <v>0</v>
      </c>
      <c r="I435" s="330">
        <v>4400</v>
      </c>
      <c r="J435" s="311">
        <v>0</v>
      </c>
      <c r="K435" s="226">
        <v>4400</v>
      </c>
      <c r="L435" s="226">
        <v>4400</v>
      </c>
      <c r="M435" s="397">
        <v>0</v>
      </c>
      <c r="N435" s="235">
        <v>4400</v>
      </c>
      <c r="O435" s="227">
        <f t="shared" si="116"/>
        <v>4400</v>
      </c>
      <c r="P435" s="431">
        <v>0</v>
      </c>
      <c r="T435" s="137"/>
    </row>
    <row r="436" spans="1:20" ht="29.25" customHeight="1" x14ac:dyDescent="0.25">
      <c r="A436" s="94" t="s">
        <v>482</v>
      </c>
      <c r="B436" s="11" t="s">
        <v>483</v>
      </c>
      <c r="D436" s="339">
        <v>16.09</v>
      </c>
      <c r="E436" s="338">
        <v>0</v>
      </c>
      <c r="F436" s="409">
        <v>0</v>
      </c>
      <c r="G436" s="338">
        <v>0</v>
      </c>
      <c r="H436" s="340">
        <v>0</v>
      </c>
      <c r="I436" s="330">
        <v>1000</v>
      </c>
      <c r="J436" s="311">
        <v>0</v>
      </c>
      <c r="K436" s="226">
        <v>1000</v>
      </c>
      <c r="L436" s="226">
        <v>1000</v>
      </c>
      <c r="M436" s="338"/>
      <c r="N436" s="235">
        <v>1000</v>
      </c>
      <c r="O436" s="227">
        <f t="shared" si="116"/>
        <v>1000</v>
      </c>
      <c r="P436" s="340">
        <v>0</v>
      </c>
      <c r="T436" s="137"/>
    </row>
    <row r="437" spans="1:20" ht="24" customHeight="1" x14ac:dyDescent="0.25">
      <c r="A437" s="94">
        <v>4520</v>
      </c>
      <c r="B437" s="104" t="s">
        <v>677</v>
      </c>
      <c r="C437" s="105"/>
      <c r="D437" s="106">
        <f t="shared" ref="D437:P437" si="117">SUM(D$428:D$436)</f>
        <v>9186.4900000000016</v>
      </c>
      <c r="E437" s="107">
        <f t="shared" si="117"/>
        <v>8635.3499999999985</v>
      </c>
      <c r="F437" s="107">
        <f t="shared" si="117"/>
        <v>8295.2199999999993</v>
      </c>
      <c r="G437" s="107">
        <f t="shared" si="117"/>
        <v>9510.18</v>
      </c>
      <c r="H437" s="188">
        <f t="shared" si="117"/>
        <v>9069.58</v>
      </c>
      <c r="I437" s="187">
        <f t="shared" si="117"/>
        <v>9800</v>
      </c>
      <c r="J437" s="188">
        <f t="shared" si="117"/>
        <v>1834.42</v>
      </c>
      <c r="K437" s="189">
        <f t="shared" si="117"/>
        <v>9800</v>
      </c>
      <c r="L437" s="187">
        <f t="shared" si="117"/>
        <v>9800</v>
      </c>
      <c r="M437" s="382">
        <f t="shared" si="117"/>
        <v>1156.05</v>
      </c>
      <c r="N437" s="189">
        <f t="shared" si="117"/>
        <v>9800</v>
      </c>
      <c r="O437" s="187">
        <f t="shared" si="117"/>
        <v>9800</v>
      </c>
      <c r="P437" s="188">
        <f t="shared" si="117"/>
        <v>555.58999999999992</v>
      </c>
      <c r="T437" s="137"/>
    </row>
    <row r="438" spans="1:20" ht="24" customHeight="1" x14ac:dyDescent="0.25">
      <c r="D438" s="339"/>
      <c r="E438" s="338"/>
      <c r="H438" s="264"/>
      <c r="I438" s="182"/>
      <c r="J438" s="184"/>
      <c r="K438" s="183"/>
      <c r="N438" s="183"/>
      <c r="P438" s="264"/>
      <c r="T438" s="137"/>
    </row>
    <row r="439" spans="1:20" ht="24" customHeight="1" x14ac:dyDescent="0.25">
      <c r="A439" s="94" t="s">
        <v>484</v>
      </c>
      <c r="B439" s="11" t="s">
        <v>485</v>
      </c>
      <c r="D439" s="339">
        <v>24587.96</v>
      </c>
      <c r="E439" s="338">
        <v>25640.13</v>
      </c>
      <c r="F439" s="409">
        <v>26071.43</v>
      </c>
      <c r="G439" s="338">
        <v>26071.43</v>
      </c>
      <c r="H439" s="340">
        <v>27575.55</v>
      </c>
      <c r="I439" s="204">
        <v>28500</v>
      </c>
      <c r="J439" s="362">
        <v>28656.59</v>
      </c>
      <c r="K439" s="226">
        <v>29225</v>
      </c>
      <c r="L439" s="226">
        <v>29225</v>
      </c>
      <c r="M439" s="397">
        <v>29465.9</v>
      </c>
      <c r="N439" s="235">
        <v>35100</v>
      </c>
      <c r="O439" s="227">
        <f t="shared" ref="O439:O464" si="118">N439</f>
        <v>35100</v>
      </c>
      <c r="P439" s="431">
        <v>22950</v>
      </c>
      <c r="Q439" s="4"/>
      <c r="R439" s="146"/>
      <c r="T439" s="137"/>
    </row>
    <row r="440" spans="1:20" ht="29.25" customHeight="1" x14ac:dyDescent="0.25">
      <c r="A440" s="94" t="s">
        <v>486</v>
      </c>
      <c r="B440" s="11" t="s">
        <v>487</v>
      </c>
      <c r="D440" s="339">
        <v>13374.55</v>
      </c>
      <c r="E440" s="338">
        <v>15565.81</v>
      </c>
      <c r="F440" s="409">
        <v>15344.25</v>
      </c>
      <c r="G440" s="338">
        <v>17023.75</v>
      </c>
      <c r="H440" s="340">
        <v>16294.46</v>
      </c>
      <c r="I440" s="204">
        <v>18822</v>
      </c>
      <c r="J440" s="362">
        <v>16040.18</v>
      </c>
      <c r="K440" s="226">
        <v>19250</v>
      </c>
      <c r="L440" s="226">
        <v>19250</v>
      </c>
      <c r="M440" s="397">
        <v>13536.25</v>
      </c>
      <c r="N440" s="235">
        <v>22784</v>
      </c>
      <c r="O440" s="227">
        <f t="shared" si="118"/>
        <v>22784</v>
      </c>
      <c r="P440" s="431">
        <v>14249.5</v>
      </c>
      <c r="Q440" s="4"/>
      <c r="R440" s="146"/>
      <c r="T440" s="137"/>
    </row>
    <row r="441" spans="1:20" ht="24" customHeight="1" x14ac:dyDescent="0.25">
      <c r="A441" s="94" t="s">
        <v>488</v>
      </c>
      <c r="B441" s="11" t="s">
        <v>489</v>
      </c>
      <c r="D441" s="339">
        <v>325</v>
      </c>
      <c r="E441" s="338">
        <v>140.88</v>
      </c>
      <c r="F441" s="409">
        <v>226.64</v>
      </c>
      <c r="G441" s="338">
        <v>61.25</v>
      </c>
      <c r="H441" s="340">
        <v>563.70000000000005</v>
      </c>
      <c r="I441" s="204">
        <v>600</v>
      </c>
      <c r="J441" s="362">
        <v>189.85</v>
      </c>
      <c r="K441" s="226">
        <v>600</v>
      </c>
      <c r="L441" s="226">
        <v>600</v>
      </c>
      <c r="M441" s="397">
        <v>3843.02</v>
      </c>
      <c r="N441" s="235">
        <v>600</v>
      </c>
      <c r="O441" s="227">
        <f t="shared" si="118"/>
        <v>600</v>
      </c>
      <c r="P441" s="431">
        <v>562.5</v>
      </c>
      <c r="Q441" s="4"/>
      <c r="R441" s="146"/>
      <c r="T441" s="137"/>
    </row>
    <row r="442" spans="1:20" s="258" customFormat="1" ht="24" customHeight="1" x14ac:dyDescent="0.25">
      <c r="A442" s="402" t="s">
        <v>1087</v>
      </c>
      <c r="B442" s="258" t="s">
        <v>1086</v>
      </c>
      <c r="C442" s="228"/>
      <c r="D442" s="339"/>
      <c r="E442" s="338"/>
      <c r="F442" s="409"/>
      <c r="G442" s="338"/>
      <c r="H442" s="340"/>
      <c r="I442" s="204"/>
      <c r="J442" s="362"/>
      <c r="K442" s="226"/>
      <c r="L442" s="226"/>
      <c r="M442" s="397">
        <v>250</v>
      </c>
      <c r="N442" s="235">
        <v>2800</v>
      </c>
      <c r="O442" s="227">
        <f t="shared" si="118"/>
        <v>2800</v>
      </c>
      <c r="P442" s="431">
        <v>1058.5</v>
      </c>
      <c r="Q442" s="4"/>
      <c r="R442" s="146"/>
      <c r="T442" s="137"/>
    </row>
    <row r="443" spans="1:20" s="258" customFormat="1" ht="27.75" customHeight="1" x14ac:dyDescent="0.25">
      <c r="A443" s="344" t="s">
        <v>970</v>
      </c>
      <c r="B443" s="258" t="s">
        <v>971</v>
      </c>
      <c r="C443" s="228"/>
      <c r="D443" s="339"/>
      <c r="E443" s="338"/>
      <c r="F443" s="409"/>
      <c r="G443" s="338"/>
      <c r="H443" s="340">
        <v>0</v>
      </c>
      <c r="I443" s="204">
        <v>0</v>
      </c>
      <c r="J443" s="362">
        <v>49</v>
      </c>
      <c r="K443" s="226"/>
      <c r="L443" s="226">
        <v>0</v>
      </c>
      <c r="M443" s="397">
        <v>0</v>
      </c>
      <c r="N443" s="235">
        <v>0</v>
      </c>
      <c r="O443" s="227">
        <f t="shared" si="118"/>
        <v>0</v>
      </c>
      <c r="P443" s="431">
        <v>0</v>
      </c>
      <c r="Q443" s="4"/>
      <c r="R443" s="63"/>
      <c r="T443" s="137"/>
    </row>
    <row r="444" spans="1:20" ht="29.25" customHeight="1" x14ac:dyDescent="0.25">
      <c r="A444" s="94" t="s">
        <v>490</v>
      </c>
      <c r="B444" s="11" t="s">
        <v>491</v>
      </c>
      <c r="D444" s="339">
        <v>2955.88</v>
      </c>
      <c r="E444" s="338">
        <v>3163.04</v>
      </c>
      <c r="F444" s="409">
        <v>3185.64</v>
      </c>
      <c r="G444" s="338">
        <v>3301.46</v>
      </c>
      <c r="H444" s="340">
        <v>3390.07</v>
      </c>
      <c r="I444" s="204">
        <v>3666</v>
      </c>
      <c r="J444" s="362">
        <v>3432</v>
      </c>
      <c r="K444" s="226">
        <v>3754</v>
      </c>
      <c r="L444" s="226">
        <v>3754</v>
      </c>
      <c r="M444" s="397">
        <v>3595.92</v>
      </c>
      <c r="N444" s="235">
        <v>4643</v>
      </c>
      <c r="O444" s="227">
        <f t="shared" si="118"/>
        <v>4643</v>
      </c>
      <c r="P444" s="431">
        <v>2603.8200000000002</v>
      </c>
      <c r="Q444" s="4"/>
      <c r="R444" s="146"/>
      <c r="T444" s="137"/>
    </row>
    <row r="445" spans="1:20" s="229" customFormat="1" ht="29.25" customHeight="1" x14ac:dyDescent="0.25">
      <c r="A445" s="163" t="s">
        <v>853</v>
      </c>
      <c r="B445" s="229" t="s">
        <v>854</v>
      </c>
      <c r="C445" s="228"/>
      <c r="D445" s="339">
        <v>0</v>
      </c>
      <c r="E445" s="338">
        <v>0</v>
      </c>
      <c r="F445" s="409">
        <v>112.35</v>
      </c>
      <c r="G445" s="338">
        <v>47.96</v>
      </c>
      <c r="H445" s="340">
        <v>64.38</v>
      </c>
      <c r="I445" s="204">
        <v>0</v>
      </c>
      <c r="J445" s="362">
        <v>0</v>
      </c>
      <c r="K445" s="226">
        <v>100</v>
      </c>
      <c r="L445" s="226">
        <v>100</v>
      </c>
      <c r="M445" s="397">
        <v>0</v>
      </c>
      <c r="N445" s="235">
        <v>100</v>
      </c>
      <c r="O445" s="227">
        <f t="shared" si="118"/>
        <v>100</v>
      </c>
      <c r="P445" s="431">
        <v>0</v>
      </c>
      <c r="Q445" s="4"/>
      <c r="R445" s="146"/>
      <c r="T445" s="137"/>
    </row>
    <row r="446" spans="1:20" ht="29.25" customHeight="1" x14ac:dyDescent="0.25">
      <c r="A446" s="94" t="s">
        <v>492</v>
      </c>
      <c r="B446" s="11" t="s">
        <v>493</v>
      </c>
      <c r="D446" s="339">
        <v>49.75</v>
      </c>
      <c r="E446" s="338">
        <v>49.75</v>
      </c>
      <c r="F446" s="409">
        <v>0</v>
      </c>
      <c r="G446" s="338">
        <v>0</v>
      </c>
      <c r="H446" s="340">
        <v>48.25</v>
      </c>
      <c r="I446" s="204">
        <v>100</v>
      </c>
      <c r="J446" s="362">
        <v>0</v>
      </c>
      <c r="K446" s="226">
        <v>100</v>
      </c>
      <c r="L446" s="226">
        <v>100</v>
      </c>
      <c r="M446" s="397">
        <v>0</v>
      </c>
      <c r="N446" s="235">
        <v>100</v>
      </c>
      <c r="O446" s="227">
        <f t="shared" si="118"/>
        <v>100</v>
      </c>
      <c r="P446" s="431">
        <v>0</v>
      </c>
      <c r="Q446" s="4"/>
      <c r="R446" s="146"/>
      <c r="T446" s="137"/>
    </row>
    <row r="447" spans="1:20" ht="29.25" customHeight="1" x14ac:dyDescent="0.25">
      <c r="A447" s="94" t="s">
        <v>494</v>
      </c>
      <c r="B447" s="11" t="s">
        <v>495</v>
      </c>
      <c r="D447" s="339">
        <v>250.3</v>
      </c>
      <c r="E447" s="338">
        <v>312.02</v>
      </c>
      <c r="F447" s="409">
        <v>312.02999999999997</v>
      </c>
      <c r="G447" s="338">
        <v>303.52</v>
      </c>
      <c r="H447" s="340">
        <v>733.69</v>
      </c>
      <c r="I447" s="204">
        <v>2000</v>
      </c>
      <c r="J447" s="362">
        <v>2380.66</v>
      </c>
      <c r="K447" s="226">
        <v>1950</v>
      </c>
      <c r="L447" s="226">
        <v>1950</v>
      </c>
      <c r="M447" s="397">
        <v>2636.94</v>
      </c>
      <c r="N447" s="235">
        <v>2400</v>
      </c>
      <c r="O447" s="227">
        <f t="shared" si="118"/>
        <v>2400</v>
      </c>
      <c r="P447" s="431">
        <v>1490.81</v>
      </c>
      <c r="Q447" s="4"/>
      <c r="R447" s="146"/>
      <c r="T447" s="137"/>
    </row>
    <row r="448" spans="1:20" ht="29.25" customHeight="1" x14ac:dyDescent="0.25">
      <c r="A448" s="94" t="s">
        <v>496</v>
      </c>
      <c r="B448" s="11" t="s">
        <v>497</v>
      </c>
      <c r="D448" s="339">
        <v>1338.13</v>
      </c>
      <c r="E448" s="338">
        <v>2028.13</v>
      </c>
      <c r="F448" s="409">
        <v>2411.13</v>
      </c>
      <c r="G448" s="338">
        <v>3182.87</v>
      </c>
      <c r="H448" s="340">
        <v>2898.12</v>
      </c>
      <c r="I448" s="204">
        <v>2300</v>
      </c>
      <c r="J448" s="362">
        <v>3016.45</v>
      </c>
      <c r="K448" s="226">
        <v>2500</v>
      </c>
      <c r="L448" s="226">
        <v>2500</v>
      </c>
      <c r="M448" s="397">
        <v>2574.39</v>
      </c>
      <c r="N448" s="235">
        <v>2750</v>
      </c>
      <c r="O448" s="227">
        <f t="shared" si="118"/>
        <v>2750</v>
      </c>
      <c r="P448" s="431">
        <v>1608.13</v>
      </c>
      <c r="Q448" s="4"/>
      <c r="R448" s="146"/>
      <c r="T448" s="137"/>
    </row>
    <row r="449" spans="1:20" ht="29.25" customHeight="1" x14ac:dyDescent="0.25">
      <c r="A449" s="94" t="s">
        <v>498</v>
      </c>
      <c r="B449" s="11" t="s">
        <v>499</v>
      </c>
      <c r="D449" s="339">
        <v>1087.9100000000001</v>
      </c>
      <c r="E449" s="338">
        <v>1028.97</v>
      </c>
      <c r="F449" s="409">
        <v>1078.6300000000001</v>
      </c>
      <c r="G449" s="338">
        <v>1169.08</v>
      </c>
      <c r="H449" s="340">
        <v>3165.19</v>
      </c>
      <c r="I449" s="204">
        <v>9000</v>
      </c>
      <c r="J449" s="362">
        <v>7517.28</v>
      </c>
      <c r="K449" s="226">
        <v>9000</v>
      </c>
      <c r="L449" s="226">
        <v>9000</v>
      </c>
      <c r="M449" s="397">
        <v>7227.75</v>
      </c>
      <c r="N449" s="235">
        <v>8000</v>
      </c>
      <c r="O449" s="227">
        <f t="shared" si="118"/>
        <v>8000</v>
      </c>
      <c r="P449" s="431">
        <v>3986.55</v>
      </c>
      <c r="Q449" s="4"/>
      <c r="R449" s="146"/>
      <c r="T449" s="137"/>
    </row>
    <row r="450" spans="1:20" ht="29.25" customHeight="1" x14ac:dyDescent="0.25">
      <c r="A450" s="94" t="s">
        <v>500</v>
      </c>
      <c r="B450" s="11" t="s">
        <v>501</v>
      </c>
      <c r="D450" s="339">
        <v>1282.3599999999999</v>
      </c>
      <c r="E450" s="338">
        <v>760.33</v>
      </c>
      <c r="F450" s="409">
        <v>988.19</v>
      </c>
      <c r="G450" s="338">
        <v>1314.92</v>
      </c>
      <c r="H450" s="340">
        <v>1472.46</v>
      </c>
      <c r="I450" s="204">
        <v>200</v>
      </c>
      <c r="J450" s="362">
        <v>0</v>
      </c>
      <c r="K450" s="226"/>
      <c r="L450" s="226">
        <v>0</v>
      </c>
      <c r="M450" s="397">
        <v>0</v>
      </c>
      <c r="N450" s="235">
        <v>0</v>
      </c>
      <c r="O450" s="227">
        <f t="shared" si="118"/>
        <v>0</v>
      </c>
      <c r="P450" s="431">
        <v>0</v>
      </c>
      <c r="Q450" s="4"/>
      <c r="R450" s="146"/>
      <c r="T450" s="137"/>
    </row>
    <row r="451" spans="1:20" s="258" customFormat="1" ht="29.25" customHeight="1" x14ac:dyDescent="0.25">
      <c r="A451" s="344" t="s">
        <v>972</v>
      </c>
      <c r="B451" s="258" t="s">
        <v>947</v>
      </c>
      <c r="C451" s="228"/>
      <c r="D451" s="339"/>
      <c r="E451" s="338"/>
      <c r="F451" s="409"/>
      <c r="G451" s="338"/>
      <c r="H451" s="340">
        <v>80</v>
      </c>
      <c r="I451" s="204">
        <v>0</v>
      </c>
      <c r="J451" s="362">
        <v>225</v>
      </c>
      <c r="K451" s="226">
        <v>250</v>
      </c>
      <c r="L451" s="226">
        <v>250</v>
      </c>
      <c r="M451" s="397">
        <v>483</v>
      </c>
      <c r="N451" s="235">
        <v>400</v>
      </c>
      <c r="O451" s="227">
        <f t="shared" si="118"/>
        <v>400</v>
      </c>
      <c r="P451" s="431">
        <v>100</v>
      </c>
      <c r="Q451" s="4"/>
      <c r="R451" s="146"/>
      <c r="T451" s="137"/>
    </row>
    <row r="452" spans="1:20" ht="29.25" customHeight="1" x14ac:dyDescent="0.25">
      <c r="A452" s="94" t="s">
        <v>502</v>
      </c>
      <c r="B452" s="11" t="s">
        <v>503</v>
      </c>
      <c r="D452" s="339">
        <v>0</v>
      </c>
      <c r="E452" s="338">
        <v>0</v>
      </c>
      <c r="F452" s="409">
        <v>0</v>
      </c>
      <c r="G452" s="338">
        <v>0</v>
      </c>
      <c r="H452" s="340">
        <v>0</v>
      </c>
      <c r="I452" s="204">
        <v>0</v>
      </c>
      <c r="J452" s="362">
        <v>0</v>
      </c>
      <c r="K452" s="226"/>
      <c r="L452" s="226">
        <v>0</v>
      </c>
      <c r="M452" s="397">
        <v>0</v>
      </c>
      <c r="N452" s="235">
        <v>0</v>
      </c>
      <c r="O452" s="227">
        <f t="shared" si="118"/>
        <v>0</v>
      </c>
      <c r="P452" s="431">
        <v>0</v>
      </c>
      <c r="Q452" s="4"/>
      <c r="R452" s="146"/>
      <c r="T452" s="137"/>
    </row>
    <row r="453" spans="1:20" ht="29.25" customHeight="1" x14ac:dyDescent="0.25">
      <c r="A453" s="94" t="s">
        <v>504</v>
      </c>
      <c r="B453" s="11" t="s">
        <v>505</v>
      </c>
      <c r="D453" s="339">
        <v>480</v>
      </c>
      <c r="E453" s="338">
        <v>569.65</v>
      </c>
      <c r="F453" s="409">
        <v>485</v>
      </c>
      <c r="G453" s="338">
        <v>540</v>
      </c>
      <c r="H453" s="340">
        <v>635</v>
      </c>
      <c r="I453" s="204">
        <v>600</v>
      </c>
      <c r="J453" s="362">
        <v>175</v>
      </c>
      <c r="K453" s="226">
        <v>600</v>
      </c>
      <c r="L453" s="226">
        <v>600</v>
      </c>
      <c r="M453" s="397">
        <v>365</v>
      </c>
      <c r="N453" s="235">
        <v>600</v>
      </c>
      <c r="O453" s="227">
        <f t="shared" si="118"/>
        <v>600</v>
      </c>
      <c r="P453" s="431">
        <v>250</v>
      </c>
      <c r="Q453" s="4"/>
      <c r="R453" s="146"/>
      <c r="T453" s="137"/>
    </row>
    <row r="454" spans="1:20" ht="29.25" customHeight="1" x14ac:dyDescent="0.25">
      <c r="A454" s="94" t="s">
        <v>506</v>
      </c>
      <c r="B454" s="11" t="s">
        <v>507</v>
      </c>
      <c r="D454" s="339">
        <v>1439.37</v>
      </c>
      <c r="E454" s="338">
        <v>971.88</v>
      </c>
      <c r="F454" s="409">
        <v>863.7</v>
      </c>
      <c r="G454" s="338">
        <v>685.35</v>
      </c>
      <c r="H454" s="340">
        <v>699.67</v>
      </c>
      <c r="I454" s="204">
        <v>500</v>
      </c>
      <c r="J454" s="362">
        <v>419.37</v>
      </c>
      <c r="K454" s="226">
        <v>500</v>
      </c>
      <c r="L454" s="226">
        <v>500</v>
      </c>
      <c r="M454" s="397">
        <v>669.18</v>
      </c>
      <c r="N454" s="235">
        <v>600</v>
      </c>
      <c r="O454" s="227">
        <f t="shared" si="118"/>
        <v>600</v>
      </c>
      <c r="P454" s="431">
        <v>556.37</v>
      </c>
      <c r="Q454" s="4"/>
      <c r="R454" s="146"/>
      <c r="T454" s="137"/>
    </row>
    <row r="455" spans="1:20" ht="29.25" customHeight="1" x14ac:dyDescent="0.25">
      <c r="A455" s="94" t="s">
        <v>508</v>
      </c>
      <c r="B455" s="11" t="s">
        <v>509</v>
      </c>
      <c r="D455" s="339">
        <v>298.35000000000002</v>
      </c>
      <c r="E455" s="338">
        <v>434.74</v>
      </c>
      <c r="F455" s="409">
        <v>572</v>
      </c>
      <c r="G455" s="338">
        <v>0</v>
      </c>
      <c r="H455" s="340">
        <v>108.22</v>
      </c>
      <c r="I455" s="204">
        <v>2700</v>
      </c>
      <c r="J455" s="362">
        <v>1408.3</v>
      </c>
      <c r="K455" s="226">
        <v>2700</v>
      </c>
      <c r="L455" s="226">
        <v>2700</v>
      </c>
      <c r="M455" s="397">
        <v>1892.47</v>
      </c>
      <c r="N455" s="235">
        <v>0</v>
      </c>
      <c r="O455" s="227">
        <f t="shared" si="118"/>
        <v>0</v>
      </c>
      <c r="P455" s="431">
        <v>0</v>
      </c>
      <c r="Q455" s="4"/>
      <c r="R455" s="146"/>
      <c r="T455" s="137"/>
    </row>
    <row r="456" spans="1:20" ht="29.25" customHeight="1" x14ac:dyDescent="0.25">
      <c r="A456" s="94" t="s">
        <v>510</v>
      </c>
      <c r="B456" s="11" t="s">
        <v>511</v>
      </c>
      <c r="D456" s="339">
        <v>4285.92</v>
      </c>
      <c r="E456" s="338">
        <v>4217.88</v>
      </c>
      <c r="F456" s="409">
        <v>4127.5600000000004</v>
      </c>
      <c r="G456" s="338">
        <v>4323.6099999999997</v>
      </c>
      <c r="H456" s="340">
        <v>3773.04</v>
      </c>
      <c r="I456" s="204">
        <v>4250</v>
      </c>
      <c r="J456" s="362">
        <v>4373.41</v>
      </c>
      <c r="K456" s="226">
        <v>4250</v>
      </c>
      <c r="L456" s="226">
        <v>4250</v>
      </c>
      <c r="M456" s="397">
        <v>4987.88</v>
      </c>
      <c r="N456" s="235">
        <v>4500</v>
      </c>
      <c r="O456" s="227">
        <f t="shared" si="118"/>
        <v>4500</v>
      </c>
      <c r="P456" s="431">
        <v>2445.36</v>
      </c>
      <c r="Q456" s="4"/>
      <c r="R456" s="146"/>
      <c r="T456" s="137"/>
    </row>
    <row r="457" spans="1:20" ht="29.25" customHeight="1" x14ac:dyDescent="0.25">
      <c r="A457" s="94" t="s">
        <v>512</v>
      </c>
      <c r="B457" s="11" t="s">
        <v>513</v>
      </c>
      <c r="D457" s="339">
        <v>20</v>
      </c>
      <c r="E457" s="338">
        <v>10</v>
      </c>
      <c r="F457" s="409">
        <v>0</v>
      </c>
      <c r="G457" s="338">
        <v>20</v>
      </c>
      <c r="H457" s="340">
        <v>19.97</v>
      </c>
      <c r="I457" s="204">
        <v>50</v>
      </c>
      <c r="J457" s="362">
        <v>0</v>
      </c>
      <c r="K457" s="226"/>
      <c r="L457" s="226">
        <v>0</v>
      </c>
      <c r="M457" s="397">
        <v>0</v>
      </c>
      <c r="N457" s="235"/>
      <c r="O457" s="227">
        <f t="shared" si="118"/>
        <v>0</v>
      </c>
      <c r="P457" s="431">
        <v>0</v>
      </c>
      <c r="Q457" s="4"/>
      <c r="R457" s="146"/>
      <c r="T457" s="137"/>
    </row>
    <row r="458" spans="1:20" ht="29.25" customHeight="1" x14ac:dyDescent="0.25">
      <c r="A458" s="94" t="s">
        <v>514</v>
      </c>
      <c r="B458" s="11" t="s">
        <v>515</v>
      </c>
      <c r="D458" s="339">
        <v>685.3</v>
      </c>
      <c r="E458" s="338">
        <v>553.27</v>
      </c>
      <c r="F458" s="409">
        <v>368.8</v>
      </c>
      <c r="G458" s="338">
        <v>497.38</v>
      </c>
      <c r="H458" s="340">
        <v>280.16000000000003</v>
      </c>
      <c r="I458" s="204">
        <v>400</v>
      </c>
      <c r="J458" s="362">
        <v>285.55</v>
      </c>
      <c r="K458" s="226">
        <v>300</v>
      </c>
      <c r="L458" s="226">
        <v>300</v>
      </c>
      <c r="M458" s="397">
        <v>0</v>
      </c>
      <c r="N458" s="235">
        <v>0</v>
      </c>
      <c r="O458" s="227">
        <f t="shared" si="118"/>
        <v>0</v>
      </c>
      <c r="P458" s="431">
        <v>0</v>
      </c>
      <c r="Q458" s="4"/>
      <c r="R458" s="146"/>
      <c r="T458" s="137"/>
    </row>
    <row r="459" spans="1:20" ht="29.25" customHeight="1" x14ac:dyDescent="0.25">
      <c r="A459" s="94" t="s">
        <v>516</v>
      </c>
      <c r="B459" s="11" t="s">
        <v>517</v>
      </c>
      <c r="D459" s="339">
        <v>673.69</v>
      </c>
      <c r="E459" s="338">
        <v>401.29</v>
      </c>
      <c r="F459" s="409">
        <v>537.66</v>
      </c>
      <c r="G459" s="338">
        <v>224.43</v>
      </c>
      <c r="H459" s="340">
        <v>105.45</v>
      </c>
      <c r="I459" s="330">
        <v>200</v>
      </c>
      <c r="J459" s="312">
        <v>0</v>
      </c>
      <c r="K459" s="226">
        <v>100</v>
      </c>
      <c r="L459" s="226">
        <v>100</v>
      </c>
      <c r="M459" s="397">
        <v>0</v>
      </c>
      <c r="N459" s="235">
        <v>0</v>
      </c>
      <c r="O459" s="227">
        <f t="shared" si="118"/>
        <v>0</v>
      </c>
      <c r="P459" s="431">
        <v>0</v>
      </c>
      <c r="T459" s="137"/>
    </row>
    <row r="460" spans="1:20" ht="29.25" customHeight="1" x14ac:dyDescent="0.25">
      <c r="A460" s="94" t="s">
        <v>518</v>
      </c>
      <c r="B460" s="11" t="s">
        <v>519</v>
      </c>
      <c r="D460" s="339">
        <v>410</v>
      </c>
      <c r="E460" s="338">
        <v>529</v>
      </c>
      <c r="F460" s="409">
        <v>613</v>
      </c>
      <c r="G460" s="338">
        <v>895</v>
      </c>
      <c r="H460" s="340">
        <v>631</v>
      </c>
      <c r="I460" s="330">
        <v>667</v>
      </c>
      <c r="J460" s="312">
        <v>1460.53</v>
      </c>
      <c r="K460" s="226">
        <v>769</v>
      </c>
      <c r="L460" s="226">
        <v>769</v>
      </c>
      <c r="M460" s="397">
        <v>1053.32</v>
      </c>
      <c r="N460" s="235">
        <v>909</v>
      </c>
      <c r="O460" s="227">
        <f t="shared" si="118"/>
        <v>909</v>
      </c>
      <c r="P460" s="431">
        <v>68.56</v>
      </c>
      <c r="T460" s="137"/>
    </row>
    <row r="461" spans="1:20" ht="29.25" customHeight="1" x14ac:dyDescent="0.25">
      <c r="A461" s="94" t="s">
        <v>520</v>
      </c>
      <c r="B461" s="11" t="s">
        <v>521</v>
      </c>
      <c r="D461" s="339">
        <v>309.13</v>
      </c>
      <c r="E461" s="338">
        <v>185.51</v>
      </c>
      <c r="F461" s="409">
        <v>503.74</v>
      </c>
      <c r="G461" s="338">
        <v>361.75</v>
      </c>
      <c r="H461" s="340">
        <v>1737.36</v>
      </c>
      <c r="I461" s="330">
        <v>350</v>
      </c>
      <c r="J461" s="312">
        <v>740.34</v>
      </c>
      <c r="K461" s="226">
        <v>350</v>
      </c>
      <c r="L461" s="226">
        <v>350</v>
      </c>
      <c r="M461" s="397">
        <v>548.30999999999995</v>
      </c>
      <c r="N461" s="235">
        <v>350</v>
      </c>
      <c r="O461" s="227">
        <f t="shared" si="118"/>
        <v>350</v>
      </c>
      <c r="P461" s="431">
        <v>203.47</v>
      </c>
      <c r="T461" s="137"/>
    </row>
    <row r="462" spans="1:20" ht="29.25" customHeight="1" x14ac:dyDescent="0.25">
      <c r="A462" s="94" t="s">
        <v>522</v>
      </c>
      <c r="B462" s="11" t="s">
        <v>523</v>
      </c>
      <c r="D462" s="339">
        <v>0</v>
      </c>
      <c r="E462" s="338">
        <v>0</v>
      </c>
      <c r="F462" s="409">
        <v>6.68</v>
      </c>
      <c r="G462" s="338">
        <v>218.37</v>
      </c>
      <c r="H462" s="340">
        <v>0</v>
      </c>
      <c r="I462" s="330">
        <v>1000</v>
      </c>
      <c r="J462" s="312">
        <v>114.98</v>
      </c>
      <c r="K462" s="226"/>
      <c r="L462" s="226">
        <v>0</v>
      </c>
      <c r="M462" s="397">
        <v>374.1</v>
      </c>
      <c r="N462" s="235">
        <v>0</v>
      </c>
      <c r="O462" s="227">
        <f t="shared" si="118"/>
        <v>0</v>
      </c>
      <c r="P462" s="431">
        <v>0</v>
      </c>
      <c r="R462" s="181"/>
      <c r="T462" s="137"/>
    </row>
    <row r="463" spans="1:20" s="258" customFormat="1" ht="29.25" customHeight="1" x14ac:dyDescent="0.25">
      <c r="A463" s="344" t="s">
        <v>524</v>
      </c>
      <c r="B463" s="258" t="s">
        <v>525</v>
      </c>
      <c r="C463" s="228"/>
      <c r="D463" s="339">
        <v>0</v>
      </c>
      <c r="E463" s="338">
        <v>0</v>
      </c>
      <c r="F463" s="409">
        <v>0</v>
      </c>
      <c r="G463" s="338">
        <v>0</v>
      </c>
      <c r="H463" s="340">
        <v>0</v>
      </c>
      <c r="I463" s="330">
        <v>0</v>
      </c>
      <c r="J463" s="340">
        <v>0</v>
      </c>
      <c r="K463" s="226"/>
      <c r="L463" s="226">
        <v>0</v>
      </c>
      <c r="M463" s="397">
        <v>0</v>
      </c>
      <c r="N463" s="235">
        <v>0</v>
      </c>
      <c r="O463" s="227">
        <f t="shared" si="118"/>
        <v>0</v>
      </c>
      <c r="P463" s="431">
        <v>0</v>
      </c>
      <c r="R463" s="181"/>
      <c r="T463" s="137"/>
    </row>
    <row r="464" spans="1:20" s="258" customFormat="1" ht="31.5" customHeight="1" x14ac:dyDescent="0.25">
      <c r="A464" s="344" t="s">
        <v>973</v>
      </c>
      <c r="B464" s="258" t="s">
        <v>301</v>
      </c>
      <c r="C464" s="228"/>
      <c r="D464" s="339"/>
      <c r="E464" s="338"/>
      <c r="F464" s="409"/>
      <c r="G464" s="338"/>
      <c r="H464" s="340"/>
      <c r="I464" s="330">
        <v>0</v>
      </c>
      <c r="J464" s="340">
        <v>0</v>
      </c>
      <c r="K464" s="226"/>
      <c r="L464" s="226">
        <v>0</v>
      </c>
      <c r="M464" s="397">
        <v>0</v>
      </c>
      <c r="N464" s="235">
        <v>0</v>
      </c>
      <c r="O464" s="227">
        <f t="shared" si="118"/>
        <v>0</v>
      </c>
      <c r="P464" s="431">
        <v>0</v>
      </c>
      <c r="R464" s="63"/>
      <c r="T464" s="137"/>
    </row>
    <row r="465" spans="1:20" ht="24" customHeight="1" x14ac:dyDescent="0.25">
      <c r="A465" s="94">
        <v>4550</v>
      </c>
      <c r="B465" s="104" t="s">
        <v>678</v>
      </c>
      <c r="C465" s="105"/>
      <c r="D465" s="106">
        <f t="shared" ref="D465:P465" si="119">SUM(D$438:D$464)</f>
        <v>53853.599999999999</v>
      </c>
      <c r="E465" s="107">
        <f t="shared" si="119"/>
        <v>56562.279999999992</v>
      </c>
      <c r="F465" s="107">
        <f t="shared" si="119"/>
        <v>57808.429999999993</v>
      </c>
      <c r="G465" s="107">
        <f t="shared" si="119"/>
        <v>60242.13</v>
      </c>
      <c r="H465" s="188">
        <f t="shared" si="119"/>
        <v>64275.74</v>
      </c>
      <c r="I465" s="187">
        <f t="shared" si="119"/>
        <v>75905</v>
      </c>
      <c r="J465" s="188">
        <f t="shared" si="119"/>
        <v>70484.489999999991</v>
      </c>
      <c r="K465" s="189">
        <f t="shared" si="119"/>
        <v>76298</v>
      </c>
      <c r="L465" s="187">
        <f t="shared" si="119"/>
        <v>76298</v>
      </c>
      <c r="M465" s="382">
        <f t="shared" si="119"/>
        <v>73503.430000000008</v>
      </c>
      <c r="N465" s="189">
        <f t="shared" si="119"/>
        <v>86636</v>
      </c>
      <c r="O465" s="187">
        <f t="shared" si="119"/>
        <v>86636</v>
      </c>
      <c r="P465" s="188">
        <f t="shared" si="119"/>
        <v>52133.57</v>
      </c>
      <c r="R465" s="181"/>
      <c r="T465" s="137"/>
    </row>
    <row r="466" spans="1:20" ht="24" customHeight="1" x14ac:dyDescent="0.25">
      <c r="D466" s="339"/>
      <c r="E466" s="338"/>
      <c r="H466" s="264"/>
      <c r="I466" s="182"/>
      <c r="J466" s="184"/>
      <c r="K466" s="183"/>
      <c r="N466" s="183"/>
      <c r="P466" s="264"/>
      <c r="T466" s="137"/>
    </row>
    <row r="467" spans="1:20" ht="24" customHeight="1" x14ac:dyDescent="0.25">
      <c r="A467" s="94" t="s">
        <v>526</v>
      </c>
      <c r="B467" s="11" t="s">
        <v>527</v>
      </c>
      <c r="D467" s="339">
        <v>0</v>
      </c>
      <c r="E467" s="338">
        <v>0</v>
      </c>
      <c r="F467" s="409">
        <v>0</v>
      </c>
      <c r="G467" s="338">
        <v>500</v>
      </c>
      <c r="H467" s="340">
        <v>500</v>
      </c>
      <c r="I467" s="330">
        <v>500</v>
      </c>
      <c r="J467" s="313">
        <v>0</v>
      </c>
      <c r="K467" s="226">
        <v>500</v>
      </c>
      <c r="L467" s="226">
        <v>500</v>
      </c>
      <c r="M467" s="397">
        <v>0</v>
      </c>
      <c r="N467" s="235">
        <v>500</v>
      </c>
      <c r="O467" s="227">
        <f t="shared" ref="O467:O468" si="120">N467</f>
        <v>500</v>
      </c>
      <c r="P467" s="431">
        <v>0</v>
      </c>
      <c r="R467" s="181"/>
      <c r="T467" s="137"/>
    </row>
    <row r="468" spans="1:20" ht="24" customHeight="1" x14ac:dyDescent="0.25">
      <c r="A468" s="94" t="s">
        <v>528</v>
      </c>
      <c r="B468" s="11" t="s">
        <v>529</v>
      </c>
      <c r="D468" s="339">
        <v>0</v>
      </c>
      <c r="E468" s="338">
        <v>0</v>
      </c>
      <c r="F468" s="409">
        <v>122</v>
      </c>
      <c r="G468" s="338">
        <v>651.12</v>
      </c>
      <c r="H468" s="340">
        <v>0</v>
      </c>
      <c r="I468" s="330">
        <v>100</v>
      </c>
      <c r="J468" s="313">
        <v>0</v>
      </c>
      <c r="K468" s="226">
        <v>100</v>
      </c>
      <c r="L468" s="226">
        <v>100</v>
      </c>
      <c r="M468" s="397">
        <v>0</v>
      </c>
      <c r="N468" s="235">
        <v>100</v>
      </c>
      <c r="O468" s="227">
        <f t="shared" si="120"/>
        <v>100</v>
      </c>
      <c r="P468" s="431">
        <v>0</v>
      </c>
      <c r="R468" s="181"/>
      <c r="T468" s="137"/>
    </row>
    <row r="469" spans="1:20" ht="24" customHeight="1" x14ac:dyDescent="0.25">
      <c r="A469" s="94">
        <v>4583</v>
      </c>
      <c r="B469" s="104" t="s">
        <v>679</v>
      </c>
      <c r="C469" s="105"/>
      <c r="D469" s="106">
        <f t="shared" ref="D469:P469" si="121">SUM(D$466:D$468)</f>
        <v>0</v>
      </c>
      <c r="E469" s="107">
        <f t="shared" si="121"/>
        <v>0</v>
      </c>
      <c r="F469" s="107">
        <f t="shared" si="121"/>
        <v>122</v>
      </c>
      <c r="G469" s="107">
        <f t="shared" si="121"/>
        <v>1151.1199999999999</v>
      </c>
      <c r="H469" s="188">
        <f t="shared" si="121"/>
        <v>500</v>
      </c>
      <c r="I469" s="187">
        <f t="shared" si="121"/>
        <v>600</v>
      </c>
      <c r="J469" s="188">
        <f t="shared" si="121"/>
        <v>0</v>
      </c>
      <c r="K469" s="189">
        <f t="shared" si="121"/>
        <v>600</v>
      </c>
      <c r="L469" s="187">
        <f t="shared" si="121"/>
        <v>600</v>
      </c>
      <c r="M469" s="382">
        <f t="shared" si="121"/>
        <v>0</v>
      </c>
      <c r="N469" s="189">
        <f t="shared" si="121"/>
        <v>600</v>
      </c>
      <c r="O469" s="187">
        <f t="shared" si="121"/>
        <v>600</v>
      </c>
      <c r="P469" s="188">
        <f t="shared" si="121"/>
        <v>0</v>
      </c>
      <c r="T469" s="137"/>
    </row>
    <row r="470" spans="1:20" ht="24" customHeight="1" x14ac:dyDescent="0.25">
      <c r="D470" s="339"/>
      <c r="E470" s="338"/>
      <c r="H470" s="264"/>
      <c r="I470" s="182"/>
      <c r="J470" s="184"/>
      <c r="K470" s="183"/>
      <c r="N470" s="183"/>
      <c r="P470" s="264"/>
      <c r="T470" s="137"/>
    </row>
    <row r="471" spans="1:20" ht="24" customHeight="1" x14ac:dyDescent="0.25">
      <c r="A471" s="94" t="s">
        <v>530</v>
      </c>
      <c r="B471" s="11" t="s">
        <v>531</v>
      </c>
      <c r="D471" s="339">
        <v>23000</v>
      </c>
      <c r="E471" s="338">
        <v>23690</v>
      </c>
      <c r="F471" s="409">
        <v>24250</v>
      </c>
      <c r="G471" s="338">
        <v>24850</v>
      </c>
      <c r="H471" s="340">
        <v>22880</v>
      </c>
      <c r="I471" s="330">
        <v>24039</v>
      </c>
      <c r="J471" s="314">
        <v>24039</v>
      </c>
      <c r="K471" s="226">
        <v>20860</v>
      </c>
      <c r="L471" s="226">
        <v>20860</v>
      </c>
      <c r="M471" s="397">
        <v>20860</v>
      </c>
      <c r="N471" s="235">
        <v>18326</v>
      </c>
      <c r="O471" s="227">
        <f t="shared" ref="O471" si="122">N471</f>
        <v>18326</v>
      </c>
      <c r="P471" s="431">
        <v>18326</v>
      </c>
      <c r="T471" s="137"/>
    </row>
    <row r="472" spans="1:20" s="147" customFormat="1" ht="14.25" customHeight="1" x14ac:dyDescent="0.25">
      <c r="A472" s="148"/>
      <c r="C472" s="156" t="s">
        <v>1128</v>
      </c>
      <c r="D472" s="339"/>
      <c r="E472" s="338"/>
      <c r="F472" s="409"/>
      <c r="G472" s="409"/>
      <c r="H472" s="195"/>
      <c r="I472" s="193"/>
      <c r="J472" s="195"/>
      <c r="K472" s="194"/>
      <c r="L472" s="193"/>
      <c r="M472" s="193"/>
      <c r="N472" s="194"/>
      <c r="O472" s="193"/>
      <c r="P472" s="195"/>
      <c r="R472" s="63"/>
      <c r="T472" s="137"/>
    </row>
    <row r="473" spans="1:20" ht="24" customHeight="1" x14ac:dyDescent="0.25">
      <c r="A473" s="94">
        <v>4589</v>
      </c>
      <c r="B473" s="104" t="s">
        <v>680</v>
      </c>
      <c r="C473" s="105"/>
      <c r="D473" s="106">
        <f t="shared" ref="D473:P473" si="123">SUM(D$470:D$471)</f>
        <v>23000</v>
      </c>
      <c r="E473" s="107">
        <f t="shared" si="123"/>
        <v>23690</v>
      </c>
      <c r="F473" s="107">
        <f t="shared" si="123"/>
        <v>24250</v>
      </c>
      <c r="G473" s="107">
        <f t="shared" si="123"/>
        <v>24850</v>
      </c>
      <c r="H473" s="188">
        <f t="shared" si="123"/>
        <v>22880</v>
      </c>
      <c r="I473" s="187">
        <f t="shared" si="123"/>
        <v>24039</v>
      </c>
      <c r="J473" s="188">
        <f t="shared" si="123"/>
        <v>24039</v>
      </c>
      <c r="K473" s="189">
        <f t="shared" si="123"/>
        <v>20860</v>
      </c>
      <c r="L473" s="187">
        <f t="shared" si="123"/>
        <v>20860</v>
      </c>
      <c r="M473" s="382">
        <f t="shared" si="123"/>
        <v>20860</v>
      </c>
      <c r="N473" s="189">
        <f t="shared" si="123"/>
        <v>18326</v>
      </c>
      <c r="O473" s="187">
        <f t="shared" si="123"/>
        <v>18326</v>
      </c>
      <c r="P473" s="188">
        <f t="shared" si="123"/>
        <v>18326</v>
      </c>
      <c r="T473" s="137"/>
    </row>
    <row r="474" spans="1:20" ht="24" customHeight="1" x14ac:dyDescent="0.25">
      <c r="D474" s="339"/>
      <c r="E474" s="338"/>
      <c r="H474" s="264"/>
      <c r="I474" s="182"/>
      <c r="J474" s="184"/>
      <c r="K474" s="183"/>
      <c r="N474" s="183"/>
      <c r="P474" s="264"/>
      <c r="T474" s="137"/>
    </row>
    <row r="475" spans="1:20" ht="24" customHeight="1" x14ac:dyDescent="0.25">
      <c r="A475" s="94" t="s">
        <v>532</v>
      </c>
      <c r="B475" s="11" t="s">
        <v>533</v>
      </c>
      <c r="D475" s="339">
        <v>0</v>
      </c>
      <c r="E475" s="338">
        <v>0</v>
      </c>
      <c r="F475" s="409">
        <v>0</v>
      </c>
      <c r="G475" s="338">
        <v>0</v>
      </c>
      <c r="H475" s="340">
        <v>0</v>
      </c>
      <c r="I475" s="330"/>
      <c r="J475" s="316">
        <v>0</v>
      </c>
      <c r="K475" s="226"/>
      <c r="L475" s="226">
        <v>0</v>
      </c>
      <c r="M475" s="397">
        <v>0</v>
      </c>
      <c r="N475" s="235">
        <v>0</v>
      </c>
      <c r="O475" s="227">
        <f t="shared" ref="O475:O480" si="124">N475</f>
        <v>0</v>
      </c>
      <c r="P475" s="431">
        <v>0</v>
      </c>
      <c r="T475" s="137"/>
    </row>
    <row r="476" spans="1:20" ht="26.25" customHeight="1" x14ac:dyDescent="0.25">
      <c r="A476" s="94" t="s">
        <v>534</v>
      </c>
      <c r="B476" s="11" t="s">
        <v>535</v>
      </c>
      <c r="D476" s="339">
        <v>0</v>
      </c>
      <c r="E476" s="338">
        <v>0</v>
      </c>
      <c r="F476" s="409">
        <v>0</v>
      </c>
      <c r="G476" s="338">
        <v>0</v>
      </c>
      <c r="H476" s="340">
        <v>0</v>
      </c>
      <c r="I476" s="330"/>
      <c r="J476" s="316">
        <v>0</v>
      </c>
      <c r="K476" s="226"/>
      <c r="L476" s="226">
        <v>0</v>
      </c>
      <c r="M476" s="397">
        <v>0</v>
      </c>
      <c r="N476" s="235">
        <v>0</v>
      </c>
      <c r="O476" s="227">
        <f t="shared" si="124"/>
        <v>0</v>
      </c>
      <c r="P476" s="431">
        <v>0</v>
      </c>
      <c r="T476" s="137"/>
    </row>
    <row r="477" spans="1:20" ht="26.25" customHeight="1" x14ac:dyDescent="0.25">
      <c r="A477" s="94" t="s">
        <v>536</v>
      </c>
      <c r="B477" s="11" t="s">
        <v>537</v>
      </c>
      <c r="D477" s="339">
        <v>0</v>
      </c>
      <c r="E477" s="338">
        <v>331.86</v>
      </c>
      <c r="F477" s="409">
        <v>0</v>
      </c>
      <c r="G477" s="338">
        <v>0</v>
      </c>
      <c r="H477" s="340">
        <v>0</v>
      </c>
      <c r="I477" s="330"/>
      <c r="J477" s="316">
        <v>0</v>
      </c>
      <c r="K477" s="226"/>
      <c r="L477" s="226">
        <v>0</v>
      </c>
      <c r="M477" s="397">
        <v>0</v>
      </c>
      <c r="N477" s="235">
        <v>0</v>
      </c>
      <c r="O477" s="227">
        <f t="shared" si="124"/>
        <v>0</v>
      </c>
      <c r="P477" s="431">
        <v>0</v>
      </c>
      <c r="T477" s="137"/>
    </row>
    <row r="478" spans="1:20" ht="26.25" customHeight="1" x14ac:dyDescent="0.25">
      <c r="A478" s="94" t="s">
        <v>538</v>
      </c>
      <c r="B478" s="11" t="s">
        <v>539</v>
      </c>
      <c r="D478" s="339">
        <v>266</v>
      </c>
      <c r="E478" s="338">
        <v>266</v>
      </c>
      <c r="F478" s="409">
        <v>266</v>
      </c>
      <c r="G478" s="338">
        <v>250</v>
      </c>
      <c r="H478" s="340">
        <v>250</v>
      </c>
      <c r="I478" s="330">
        <v>1500</v>
      </c>
      <c r="J478" s="316">
        <v>250</v>
      </c>
      <c r="K478" s="226">
        <v>1500</v>
      </c>
      <c r="L478" s="226">
        <v>1500</v>
      </c>
      <c r="M478" s="397">
        <v>250</v>
      </c>
      <c r="N478" s="235">
        <v>1500</v>
      </c>
      <c r="O478" s="227">
        <f t="shared" si="124"/>
        <v>1500</v>
      </c>
      <c r="P478" s="431">
        <v>0</v>
      </c>
      <c r="T478" s="137"/>
    </row>
    <row r="479" spans="1:20" ht="26.25" customHeight="1" x14ac:dyDescent="0.25">
      <c r="A479" s="94" t="s">
        <v>540</v>
      </c>
      <c r="B479" s="11" t="s">
        <v>541</v>
      </c>
      <c r="D479" s="339">
        <v>1184</v>
      </c>
      <c r="E479" s="338">
        <v>902.14</v>
      </c>
      <c r="F479" s="409">
        <v>1234</v>
      </c>
      <c r="G479" s="338">
        <v>1250</v>
      </c>
      <c r="H479" s="340">
        <v>1250</v>
      </c>
      <c r="I479" s="330"/>
      <c r="J479" s="316">
        <v>1199.92</v>
      </c>
      <c r="K479" s="226"/>
      <c r="L479" s="226">
        <v>0</v>
      </c>
      <c r="M479" s="397">
        <f>500+750</f>
        <v>1250</v>
      </c>
      <c r="N479" s="235">
        <v>0</v>
      </c>
      <c r="O479" s="227">
        <f t="shared" si="124"/>
        <v>0</v>
      </c>
      <c r="P479" s="431">
        <v>0</v>
      </c>
      <c r="T479" s="137"/>
    </row>
    <row r="480" spans="1:20" ht="26.25" customHeight="1" x14ac:dyDescent="0.25">
      <c r="A480" s="94" t="s">
        <v>542</v>
      </c>
      <c r="B480" s="11" t="s">
        <v>543</v>
      </c>
      <c r="D480" s="339">
        <v>50</v>
      </c>
      <c r="E480" s="338">
        <v>0</v>
      </c>
      <c r="F480" s="409">
        <v>0</v>
      </c>
      <c r="G480" s="338">
        <v>0</v>
      </c>
      <c r="H480" s="340">
        <v>0</v>
      </c>
      <c r="I480" s="330"/>
      <c r="J480" s="316">
        <v>50.08</v>
      </c>
      <c r="K480" s="226"/>
      <c r="L480" s="226">
        <v>0</v>
      </c>
      <c r="M480" s="397">
        <v>0</v>
      </c>
      <c r="N480" s="235">
        <v>0</v>
      </c>
      <c r="O480" s="227">
        <f t="shared" si="124"/>
        <v>0</v>
      </c>
      <c r="P480" s="431">
        <v>0</v>
      </c>
      <c r="T480" s="137"/>
    </row>
    <row r="481" spans="1:20" ht="24" customHeight="1" x14ac:dyDescent="0.25">
      <c r="A481" s="94">
        <v>4619</v>
      </c>
      <c r="B481" s="104" t="s">
        <v>681</v>
      </c>
      <c r="C481" s="105"/>
      <c r="D481" s="106">
        <f t="shared" ref="D481:P481" si="125">SUM(D$474:D$480)</f>
        <v>1500</v>
      </c>
      <c r="E481" s="107">
        <f t="shared" si="125"/>
        <v>1500</v>
      </c>
      <c r="F481" s="107">
        <f t="shared" si="125"/>
        <v>1500</v>
      </c>
      <c r="G481" s="107">
        <f t="shared" si="125"/>
        <v>1500</v>
      </c>
      <c r="H481" s="188">
        <f t="shared" si="125"/>
        <v>1500</v>
      </c>
      <c r="I481" s="187">
        <f t="shared" si="125"/>
        <v>1500</v>
      </c>
      <c r="J481" s="188">
        <f t="shared" si="125"/>
        <v>1500</v>
      </c>
      <c r="K481" s="189">
        <f t="shared" si="125"/>
        <v>1500</v>
      </c>
      <c r="L481" s="187">
        <f t="shared" si="125"/>
        <v>1500</v>
      </c>
      <c r="M481" s="382">
        <f t="shared" si="125"/>
        <v>1500</v>
      </c>
      <c r="N481" s="189">
        <f t="shared" si="125"/>
        <v>1500</v>
      </c>
      <c r="O481" s="187">
        <f t="shared" si="125"/>
        <v>1500</v>
      </c>
      <c r="P481" s="188">
        <f t="shared" si="125"/>
        <v>0</v>
      </c>
      <c r="T481" s="137"/>
    </row>
    <row r="482" spans="1:20" ht="24" customHeight="1" x14ac:dyDescent="0.25">
      <c r="D482" s="339"/>
      <c r="E482" s="338"/>
      <c r="H482" s="264"/>
      <c r="I482" s="182"/>
      <c r="J482" s="184"/>
      <c r="K482" s="183"/>
      <c r="N482" s="183"/>
      <c r="P482" s="264"/>
      <c r="R482" s="181"/>
      <c r="T482" s="137"/>
    </row>
    <row r="483" spans="1:20" ht="24" customHeight="1" x14ac:dyDescent="0.25">
      <c r="A483" s="94" t="s">
        <v>544</v>
      </c>
      <c r="B483" s="11" t="s">
        <v>545</v>
      </c>
      <c r="D483" s="339">
        <v>0</v>
      </c>
      <c r="E483" s="338">
        <v>0</v>
      </c>
      <c r="G483" s="338">
        <v>42163.92</v>
      </c>
      <c r="H483" s="340">
        <v>19537.88</v>
      </c>
      <c r="I483" s="330"/>
      <c r="J483" s="320">
        <v>0</v>
      </c>
      <c r="K483" s="226"/>
      <c r="L483" s="226">
        <v>0</v>
      </c>
      <c r="M483" s="397">
        <v>0</v>
      </c>
      <c r="N483" s="235">
        <v>0</v>
      </c>
      <c r="O483" s="227">
        <f t="shared" ref="O483:O485" si="126">N483</f>
        <v>0</v>
      </c>
      <c r="P483" s="431">
        <v>0</v>
      </c>
      <c r="T483" s="137"/>
    </row>
    <row r="484" spans="1:20" s="258" customFormat="1" ht="24" customHeight="1" x14ac:dyDescent="0.25">
      <c r="A484" s="315" t="s">
        <v>546</v>
      </c>
      <c r="B484" s="258" t="s">
        <v>547</v>
      </c>
      <c r="C484" s="228"/>
      <c r="D484" s="339">
        <v>0</v>
      </c>
      <c r="E484" s="338">
        <v>0</v>
      </c>
      <c r="F484" s="338"/>
      <c r="G484" s="338">
        <v>3881.68</v>
      </c>
      <c r="H484" s="340">
        <v>3484.92</v>
      </c>
      <c r="I484" s="330"/>
      <c r="J484" s="320">
        <v>0</v>
      </c>
      <c r="K484" s="226"/>
      <c r="L484" s="226">
        <v>0</v>
      </c>
      <c r="M484" s="397">
        <v>0</v>
      </c>
      <c r="N484" s="235">
        <v>0</v>
      </c>
      <c r="O484" s="227">
        <f t="shared" si="126"/>
        <v>0</v>
      </c>
      <c r="P484" s="431">
        <v>0</v>
      </c>
      <c r="R484" s="63"/>
      <c r="T484" s="137"/>
    </row>
    <row r="485" spans="1:20" ht="24" customHeight="1" x14ac:dyDescent="0.25">
      <c r="A485" s="318" t="s">
        <v>905</v>
      </c>
      <c r="B485" s="319" t="s">
        <v>906</v>
      </c>
      <c r="C485" s="317"/>
      <c r="D485" s="339">
        <v>0</v>
      </c>
      <c r="E485" s="338">
        <v>0</v>
      </c>
      <c r="F485" s="338">
        <v>0</v>
      </c>
      <c r="G485" s="338">
        <v>0</v>
      </c>
      <c r="H485" s="340">
        <v>23023.200000000001</v>
      </c>
      <c r="I485" s="330"/>
      <c r="J485" s="320">
        <v>0</v>
      </c>
      <c r="K485" s="226"/>
      <c r="L485" s="226">
        <v>0</v>
      </c>
      <c r="M485" s="397">
        <v>0</v>
      </c>
      <c r="N485" s="235">
        <v>0</v>
      </c>
      <c r="O485" s="227">
        <f t="shared" si="126"/>
        <v>0</v>
      </c>
      <c r="P485" s="431">
        <v>0</v>
      </c>
      <c r="T485" s="137"/>
    </row>
    <row r="486" spans="1:20" ht="24" customHeight="1" x14ac:dyDescent="0.25">
      <c r="A486" s="94">
        <v>4710</v>
      </c>
      <c r="B486" s="104" t="s">
        <v>682</v>
      </c>
      <c r="C486" s="105"/>
      <c r="D486" s="106">
        <f t="shared" ref="D486:P486" si="127">SUM(D$482:D$485)</f>
        <v>0</v>
      </c>
      <c r="E486" s="107">
        <f t="shared" si="127"/>
        <v>0</v>
      </c>
      <c r="F486" s="107">
        <f t="shared" si="127"/>
        <v>0</v>
      </c>
      <c r="G486" s="107">
        <f t="shared" si="127"/>
        <v>46045.599999999999</v>
      </c>
      <c r="H486" s="188">
        <f t="shared" si="127"/>
        <v>46046</v>
      </c>
      <c r="I486" s="187">
        <f t="shared" si="127"/>
        <v>0</v>
      </c>
      <c r="J486" s="188">
        <f t="shared" si="127"/>
        <v>0</v>
      </c>
      <c r="K486" s="189">
        <f t="shared" si="127"/>
        <v>0</v>
      </c>
      <c r="L486" s="187">
        <f t="shared" si="127"/>
        <v>0</v>
      </c>
      <c r="M486" s="382">
        <f t="shared" si="127"/>
        <v>0</v>
      </c>
      <c r="N486" s="189">
        <f t="shared" si="127"/>
        <v>0</v>
      </c>
      <c r="O486" s="187">
        <f t="shared" si="127"/>
        <v>0</v>
      </c>
      <c r="P486" s="188">
        <f t="shared" si="127"/>
        <v>0</v>
      </c>
      <c r="T486" s="137"/>
    </row>
    <row r="487" spans="1:20" ht="24" customHeight="1" x14ac:dyDescent="0.25">
      <c r="D487" s="339"/>
      <c r="E487" s="338"/>
      <c r="H487" s="264"/>
      <c r="I487" s="182"/>
      <c r="J487" s="184"/>
      <c r="K487" s="183"/>
      <c r="N487" s="183"/>
      <c r="P487" s="264"/>
      <c r="T487" s="137"/>
    </row>
    <row r="488" spans="1:20" ht="24" customHeight="1" x14ac:dyDescent="0.25">
      <c r="A488" s="163" t="s">
        <v>859</v>
      </c>
      <c r="B488" s="229" t="s">
        <v>860</v>
      </c>
      <c r="D488" s="339">
        <v>0</v>
      </c>
      <c r="E488" s="338">
        <v>0</v>
      </c>
      <c r="F488" s="409">
        <v>170</v>
      </c>
      <c r="G488" s="338">
        <v>250</v>
      </c>
      <c r="H488" s="340">
        <v>0</v>
      </c>
      <c r="I488" s="330"/>
      <c r="J488" s="321">
        <v>0</v>
      </c>
      <c r="K488" s="331"/>
      <c r="L488" s="226">
        <v>0</v>
      </c>
      <c r="M488" s="397">
        <v>0</v>
      </c>
      <c r="N488" s="331"/>
      <c r="O488" s="227">
        <f t="shared" ref="O488:O500" si="128">N488</f>
        <v>0</v>
      </c>
      <c r="P488" s="431">
        <v>0</v>
      </c>
      <c r="T488" s="137"/>
    </row>
    <row r="489" spans="1:20" s="229" customFormat="1" ht="24" customHeight="1" x14ac:dyDescent="0.25">
      <c r="A489" s="163" t="s">
        <v>861</v>
      </c>
      <c r="B489" s="229" t="s">
        <v>862</v>
      </c>
      <c r="C489" s="228"/>
      <c r="D489" s="339">
        <v>0</v>
      </c>
      <c r="E489" s="338">
        <v>0</v>
      </c>
      <c r="F489" s="409">
        <v>4000</v>
      </c>
      <c r="G489" s="338">
        <v>0</v>
      </c>
      <c r="H489" s="340">
        <v>0</v>
      </c>
      <c r="I489" s="330"/>
      <c r="J489" s="321">
        <v>0</v>
      </c>
      <c r="K489" s="331"/>
      <c r="L489" s="226">
        <v>0</v>
      </c>
      <c r="M489" s="397">
        <v>0</v>
      </c>
      <c r="N489" s="331"/>
      <c r="O489" s="227">
        <f t="shared" si="128"/>
        <v>0</v>
      </c>
      <c r="P489" s="431">
        <v>0</v>
      </c>
      <c r="R489" s="63"/>
      <c r="T489" s="137"/>
    </row>
    <row r="490" spans="1:20" s="229" customFormat="1" ht="24" customHeight="1" x14ac:dyDescent="0.25">
      <c r="A490" s="163" t="s">
        <v>548</v>
      </c>
      <c r="B490" s="229" t="s">
        <v>549</v>
      </c>
      <c r="C490" s="228"/>
      <c r="D490" s="339">
        <v>0</v>
      </c>
      <c r="E490" s="338">
        <v>500</v>
      </c>
      <c r="F490" s="409">
        <v>0</v>
      </c>
      <c r="G490" s="338">
        <v>0</v>
      </c>
      <c r="H490" s="340">
        <v>0</v>
      </c>
      <c r="I490" s="330"/>
      <c r="J490" s="321">
        <v>0</v>
      </c>
      <c r="K490" s="331"/>
      <c r="L490" s="226">
        <v>0</v>
      </c>
      <c r="M490" s="397">
        <v>0</v>
      </c>
      <c r="N490" s="331"/>
      <c r="O490" s="227">
        <f t="shared" si="128"/>
        <v>0</v>
      </c>
      <c r="P490" s="431">
        <v>0</v>
      </c>
      <c r="R490" s="63"/>
      <c r="T490" s="137"/>
    </row>
    <row r="491" spans="1:20" s="229" customFormat="1" ht="24" customHeight="1" x14ac:dyDescent="0.25">
      <c r="A491" s="163" t="s">
        <v>855</v>
      </c>
      <c r="B491" s="229" t="s">
        <v>856</v>
      </c>
      <c r="C491" s="228"/>
      <c r="D491" s="339">
        <v>0</v>
      </c>
      <c r="E491" s="338">
        <v>0</v>
      </c>
      <c r="F491" s="409">
        <v>600</v>
      </c>
      <c r="G491" s="338">
        <v>0</v>
      </c>
      <c r="H491" s="340">
        <v>0</v>
      </c>
      <c r="I491" s="330"/>
      <c r="J491" s="321">
        <v>0</v>
      </c>
      <c r="K491" s="331"/>
      <c r="L491" s="226">
        <v>0</v>
      </c>
      <c r="M491" s="397">
        <v>0</v>
      </c>
      <c r="N491" s="331"/>
      <c r="O491" s="227">
        <f t="shared" si="128"/>
        <v>0</v>
      </c>
      <c r="P491" s="431">
        <v>0</v>
      </c>
      <c r="R491" s="63"/>
      <c r="T491" s="137"/>
    </row>
    <row r="492" spans="1:20" ht="24" customHeight="1" x14ac:dyDescent="0.25">
      <c r="A492" s="163" t="s">
        <v>863</v>
      </c>
      <c r="B492" s="229" t="s">
        <v>864</v>
      </c>
      <c r="D492" s="339">
        <v>0</v>
      </c>
      <c r="E492" s="338">
        <v>0</v>
      </c>
      <c r="F492" s="409">
        <v>500</v>
      </c>
      <c r="G492" s="338">
        <v>2534.31</v>
      </c>
      <c r="H492" s="340">
        <v>0</v>
      </c>
      <c r="I492" s="330"/>
      <c r="J492" s="321">
        <v>0</v>
      </c>
      <c r="K492" s="331"/>
      <c r="L492" s="226">
        <v>0</v>
      </c>
      <c r="M492" s="397">
        <v>0</v>
      </c>
      <c r="N492" s="331"/>
      <c r="O492" s="227">
        <f t="shared" si="128"/>
        <v>0</v>
      </c>
      <c r="P492" s="431">
        <v>0</v>
      </c>
      <c r="T492" s="137"/>
    </row>
    <row r="493" spans="1:20" s="258" customFormat="1" ht="24" customHeight="1" x14ac:dyDescent="0.25">
      <c r="A493" s="344" t="s">
        <v>974</v>
      </c>
      <c r="B493" s="258" t="s">
        <v>975</v>
      </c>
      <c r="C493" s="228"/>
      <c r="D493" s="339"/>
      <c r="E493" s="338"/>
      <c r="F493" s="409"/>
      <c r="G493" s="338"/>
      <c r="H493" s="340">
        <v>23386.66</v>
      </c>
      <c r="I493" s="330"/>
      <c r="J493" s="340">
        <v>10958.99</v>
      </c>
      <c r="K493" s="331"/>
      <c r="L493" s="226">
        <v>0</v>
      </c>
      <c r="M493" s="397">
        <v>12571.01</v>
      </c>
      <c r="N493" s="331"/>
      <c r="O493" s="227">
        <f t="shared" si="128"/>
        <v>0</v>
      </c>
      <c r="P493" s="431">
        <v>0</v>
      </c>
      <c r="R493" s="63"/>
      <c r="T493" s="137"/>
    </row>
    <row r="494" spans="1:20" s="229" customFormat="1" ht="24" customHeight="1" x14ac:dyDescent="0.25">
      <c r="A494" s="163" t="s">
        <v>550</v>
      </c>
      <c r="B494" s="229" t="s">
        <v>551</v>
      </c>
      <c r="C494" s="228"/>
      <c r="D494" s="339">
        <v>0</v>
      </c>
      <c r="E494" s="338">
        <v>500</v>
      </c>
      <c r="F494" s="409">
        <v>0</v>
      </c>
      <c r="G494" s="338">
        <v>0</v>
      </c>
      <c r="H494" s="340">
        <v>513.34</v>
      </c>
      <c r="I494" s="330">
        <v>25000</v>
      </c>
      <c r="J494" s="321">
        <v>0</v>
      </c>
      <c r="K494" s="226">
        <v>28000</v>
      </c>
      <c r="L494" s="226">
        <v>28000</v>
      </c>
      <c r="M494" s="338"/>
      <c r="N494" s="235">
        <v>28000</v>
      </c>
      <c r="O494" s="227">
        <f t="shared" si="128"/>
        <v>28000</v>
      </c>
      <c r="P494" s="340">
        <v>0</v>
      </c>
      <c r="R494" s="63"/>
      <c r="T494" s="137"/>
    </row>
    <row r="495" spans="1:20" s="229" customFormat="1" ht="24" customHeight="1" x14ac:dyDescent="0.25">
      <c r="A495" s="163" t="s">
        <v>865</v>
      </c>
      <c r="B495" s="229" t="s">
        <v>866</v>
      </c>
      <c r="C495" s="228"/>
      <c r="D495" s="339">
        <v>0</v>
      </c>
      <c r="E495" s="338">
        <v>0</v>
      </c>
      <c r="F495" s="409">
        <v>1328.18</v>
      </c>
      <c r="G495" s="338">
        <v>8530</v>
      </c>
      <c r="H495" s="340">
        <v>0</v>
      </c>
      <c r="I495" s="330"/>
      <c r="J495" s="321">
        <v>0</v>
      </c>
      <c r="K495" s="331"/>
      <c r="L495" s="226">
        <v>0</v>
      </c>
      <c r="M495" s="397">
        <v>0</v>
      </c>
      <c r="N495" s="331"/>
      <c r="O495" s="227">
        <f t="shared" si="128"/>
        <v>0</v>
      </c>
      <c r="P495" s="431">
        <v>0</v>
      </c>
      <c r="R495" s="63"/>
      <c r="T495" s="137"/>
    </row>
    <row r="496" spans="1:20" ht="24" customHeight="1" x14ac:dyDescent="0.25">
      <c r="A496" s="94" t="s">
        <v>552</v>
      </c>
      <c r="B496" s="11" t="s">
        <v>553</v>
      </c>
      <c r="D496" s="339">
        <v>0</v>
      </c>
      <c r="E496" s="338">
        <v>14000</v>
      </c>
      <c r="F496" s="409">
        <v>17401.82</v>
      </c>
      <c r="G496" s="338">
        <v>14000</v>
      </c>
      <c r="H496" s="340">
        <v>0</v>
      </c>
      <c r="I496" s="330"/>
      <c r="J496" s="321">
        <v>4888.8999999999996</v>
      </c>
      <c r="K496" s="331"/>
      <c r="L496" s="226">
        <v>0</v>
      </c>
      <c r="M496" s="397">
        <v>0</v>
      </c>
      <c r="N496" s="331"/>
      <c r="O496" s="227">
        <f t="shared" si="128"/>
        <v>0</v>
      </c>
      <c r="P496" s="431">
        <v>0</v>
      </c>
      <c r="T496" s="137"/>
    </row>
    <row r="497" spans="1:20" ht="24" customHeight="1" x14ac:dyDescent="0.25">
      <c r="A497" s="94" t="s">
        <v>554</v>
      </c>
      <c r="B497" s="11" t="s">
        <v>555</v>
      </c>
      <c r="D497" s="339">
        <v>0</v>
      </c>
      <c r="E497" s="338">
        <v>8000</v>
      </c>
      <c r="F497" s="409">
        <v>0</v>
      </c>
      <c r="G497" s="338">
        <v>0</v>
      </c>
      <c r="H497" s="340">
        <v>0</v>
      </c>
      <c r="I497" s="330"/>
      <c r="J497" s="321">
        <v>0</v>
      </c>
      <c r="K497" s="331"/>
      <c r="L497" s="226">
        <v>0</v>
      </c>
      <c r="M497" s="397">
        <v>0</v>
      </c>
      <c r="N497" s="331"/>
      <c r="O497" s="227">
        <f t="shared" si="128"/>
        <v>0</v>
      </c>
      <c r="P497" s="431">
        <v>0</v>
      </c>
      <c r="T497" s="137"/>
    </row>
    <row r="498" spans="1:20" s="229" customFormat="1" ht="24" customHeight="1" x14ac:dyDescent="0.25">
      <c r="A498" s="163" t="s">
        <v>867</v>
      </c>
      <c r="B498" s="229" t="s">
        <v>868</v>
      </c>
      <c r="C498" s="228"/>
      <c r="D498" s="339">
        <v>0</v>
      </c>
      <c r="E498" s="338">
        <v>0</v>
      </c>
      <c r="F498" s="409">
        <v>2000</v>
      </c>
      <c r="G498" s="338">
        <v>685.69</v>
      </c>
      <c r="H498" s="340">
        <v>3600</v>
      </c>
      <c r="I498" s="330"/>
      <c r="J498" s="321">
        <v>9000</v>
      </c>
      <c r="K498" s="331"/>
      <c r="L498" s="226">
        <v>0</v>
      </c>
      <c r="M498" s="397">
        <v>9928.99</v>
      </c>
      <c r="N498" s="331"/>
      <c r="O498" s="227">
        <f t="shared" si="128"/>
        <v>0</v>
      </c>
      <c r="P498" s="431">
        <v>0</v>
      </c>
      <c r="R498" s="63"/>
      <c r="T498" s="137"/>
    </row>
    <row r="499" spans="1:20" s="258" customFormat="1" ht="24" customHeight="1" x14ac:dyDescent="0.25">
      <c r="A499" s="344" t="s">
        <v>556</v>
      </c>
      <c r="B499" s="258" t="s">
        <v>557</v>
      </c>
      <c r="C499" s="228"/>
      <c r="D499" s="339">
        <v>0</v>
      </c>
      <c r="E499" s="338">
        <v>3000</v>
      </c>
      <c r="F499" s="409">
        <v>0</v>
      </c>
      <c r="G499" s="338">
        <v>0</v>
      </c>
      <c r="H499" s="340">
        <v>0</v>
      </c>
      <c r="I499" s="330"/>
      <c r="J499" s="340">
        <v>0</v>
      </c>
      <c r="K499" s="331"/>
      <c r="L499" s="226">
        <v>0</v>
      </c>
      <c r="M499" s="397">
        <v>0</v>
      </c>
      <c r="N499" s="331"/>
      <c r="O499" s="227">
        <f t="shared" si="128"/>
        <v>0</v>
      </c>
      <c r="P499" s="431">
        <v>0</v>
      </c>
      <c r="R499" s="63"/>
      <c r="T499" s="137"/>
    </row>
    <row r="500" spans="1:20" ht="24" customHeight="1" x14ac:dyDescent="0.25">
      <c r="A500" s="344" t="s">
        <v>1051</v>
      </c>
      <c r="B500" s="258" t="s">
        <v>1052</v>
      </c>
      <c r="D500" s="339"/>
      <c r="E500" s="338"/>
      <c r="F500" s="409"/>
      <c r="H500" s="340"/>
      <c r="I500" s="330"/>
      <c r="J500" s="321">
        <v>4500</v>
      </c>
      <c r="K500" s="331"/>
      <c r="L500" s="226">
        <v>0</v>
      </c>
      <c r="M500" s="397">
        <v>0</v>
      </c>
      <c r="N500" s="331"/>
      <c r="O500" s="227">
        <f t="shared" si="128"/>
        <v>0</v>
      </c>
      <c r="P500" s="431">
        <v>0</v>
      </c>
      <c r="T500" s="137"/>
    </row>
    <row r="501" spans="1:20" ht="24" customHeight="1" x14ac:dyDescent="0.25">
      <c r="A501" s="94">
        <v>4808</v>
      </c>
      <c r="B501" s="104" t="s">
        <v>683</v>
      </c>
      <c r="C501" s="105"/>
      <c r="D501" s="106">
        <f t="shared" ref="D501:P501" si="129">SUM(D$487:D$500)</f>
        <v>0</v>
      </c>
      <c r="E501" s="107">
        <f t="shared" si="129"/>
        <v>26000</v>
      </c>
      <c r="F501" s="107">
        <f t="shared" si="129"/>
        <v>26000</v>
      </c>
      <c r="G501" s="107">
        <f t="shared" si="129"/>
        <v>25999.999999999996</v>
      </c>
      <c r="H501" s="188">
        <f t="shared" si="129"/>
        <v>27500</v>
      </c>
      <c r="I501" s="187">
        <f t="shared" si="129"/>
        <v>25000</v>
      </c>
      <c r="J501" s="188">
        <f t="shared" si="129"/>
        <v>29347.89</v>
      </c>
      <c r="K501" s="189">
        <f t="shared" si="129"/>
        <v>28000</v>
      </c>
      <c r="L501" s="187">
        <f t="shared" si="129"/>
        <v>28000</v>
      </c>
      <c r="M501" s="382">
        <f t="shared" si="129"/>
        <v>22500</v>
      </c>
      <c r="N501" s="189">
        <f t="shared" si="129"/>
        <v>28000</v>
      </c>
      <c r="O501" s="187">
        <f t="shared" si="129"/>
        <v>28000</v>
      </c>
      <c r="P501" s="188">
        <f t="shared" si="129"/>
        <v>0</v>
      </c>
      <c r="T501" s="137"/>
    </row>
    <row r="502" spans="1:20" ht="24" customHeight="1" x14ac:dyDescent="0.25">
      <c r="D502" s="339"/>
      <c r="E502" s="338"/>
      <c r="H502" s="264"/>
      <c r="I502" s="182"/>
      <c r="J502" s="184"/>
      <c r="K502" s="183"/>
      <c r="N502" s="183"/>
      <c r="P502" s="264"/>
      <c r="T502" s="137"/>
    </row>
    <row r="503" spans="1:20" ht="24" customHeight="1" x14ac:dyDescent="0.25">
      <c r="A503" s="94" t="s">
        <v>558</v>
      </c>
      <c r="B503" s="11" t="s">
        <v>559</v>
      </c>
      <c r="D503" s="339">
        <v>110.87</v>
      </c>
      <c r="E503" s="338">
        <v>39.130000000000003</v>
      </c>
      <c r="F503" s="409">
        <v>0</v>
      </c>
      <c r="G503" s="338">
        <v>0</v>
      </c>
      <c r="H503" s="340">
        <v>0</v>
      </c>
      <c r="I503" s="330"/>
      <c r="J503" s="322">
        <v>0</v>
      </c>
      <c r="K503" s="331"/>
      <c r="L503" s="226">
        <v>0</v>
      </c>
      <c r="M503" s="226">
        <v>0</v>
      </c>
      <c r="N503" s="331"/>
      <c r="O503" s="227">
        <f t="shared" ref="O503:O517" si="130">N503</f>
        <v>0</v>
      </c>
      <c r="P503" s="434">
        <v>0</v>
      </c>
      <c r="T503" s="137"/>
    </row>
    <row r="504" spans="1:20" ht="24" customHeight="1" x14ac:dyDescent="0.25">
      <c r="A504" s="94" t="s">
        <v>560</v>
      </c>
      <c r="B504" s="11" t="s">
        <v>561</v>
      </c>
      <c r="D504" s="339">
        <v>0</v>
      </c>
      <c r="E504" s="338">
        <v>0</v>
      </c>
      <c r="F504" s="409">
        <v>0</v>
      </c>
      <c r="G504" s="338">
        <v>0</v>
      </c>
      <c r="H504" s="340">
        <v>0</v>
      </c>
      <c r="I504" s="330"/>
      <c r="J504" s="322">
        <v>0</v>
      </c>
      <c r="K504" s="331"/>
      <c r="L504" s="226">
        <v>0</v>
      </c>
      <c r="M504" s="226">
        <v>0</v>
      </c>
      <c r="N504" s="331"/>
      <c r="O504" s="227">
        <f t="shared" si="130"/>
        <v>0</v>
      </c>
      <c r="P504" s="434">
        <v>0</v>
      </c>
      <c r="T504" s="137"/>
    </row>
    <row r="505" spans="1:20" ht="24" customHeight="1" x14ac:dyDescent="0.25">
      <c r="A505" s="94" t="s">
        <v>562</v>
      </c>
      <c r="B505" s="11" t="s">
        <v>563</v>
      </c>
      <c r="D505" s="339">
        <v>0</v>
      </c>
      <c r="E505" s="338">
        <v>0</v>
      </c>
      <c r="F505" s="409">
        <v>0</v>
      </c>
      <c r="G505" s="338">
        <v>0</v>
      </c>
      <c r="H505" s="340">
        <v>0</v>
      </c>
      <c r="I505" s="330"/>
      <c r="J505" s="322">
        <v>0</v>
      </c>
      <c r="K505" s="331"/>
      <c r="L505" s="226">
        <v>0</v>
      </c>
      <c r="M505" s="226">
        <v>0</v>
      </c>
      <c r="N505" s="331"/>
      <c r="O505" s="227">
        <f t="shared" si="130"/>
        <v>0</v>
      </c>
      <c r="P505" s="434">
        <v>0</v>
      </c>
      <c r="T505" s="137"/>
    </row>
    <row r="506" spans="1:20" ht="24" customHeight="1" x14ac:dyDescent="0.25">
      <c r="A506" s="94" t="s">
        <v>564</v>
      </c>
      <c r="B506" s="11" t="s">
        <v>565</v>
      </c>
      <c r="D506" s="339">
        <v>65</v>
      </c>
      <c r="E506" s="338">
        <v>325</v>
      </c>
      <c r="F506" s="409">
        <v>0</v>
      </c>
      <c r="G506" s="338">
        <v>99.45</v>
      </c>
      <c r="H506" s="340">
        <v>109.89</v>
      </c>
      <c r="I506" s="330"/>
      <c r="J506" s="322">
        <v>73.06</v>
      </c>
      <c r="K506" s="331"/>
      <c r="L506" s="226">
        <v>0</v>
      </c>
      <c r="M506" s="397">
        <v>33.549999999999997</v>
      </c>
      <c r="N506" s="331"/>
      <c r="O506" s="227">
        <f t="shared" si="130"/>
        <v>0</v>
      </c>
      <c r="P506" s="431">
        <v>0</v>
      </c>
      <c r="T506" s="137"/>
    </row>
    <row r="507" spans="1:20" s="252" customFormat="1" ht="24" customHeight="1" x14ac:dyDescent="0.25">
      <c r="A507" s="253" t="s">
        <v>879</v>
      </c>
      <c r="B507" s="252" t="s">
        <v>880</v>
      </c>
      <c r="C507" s="228"/>
      <c r="D507" s="339"/>
      <c r="E507" s="338"/>
      <c r="F507" s="409"/>
      <c r="G507" s="338">
        <v>42.32</v>
      </c>
      <c r="H507" s="340">
        <v>0</v>
      </c>
      <c r="I507" s="330"/>
      <c r="J507" s="322">
        <v>0</v>
      </c>
      <c r="K507" s="331"/>
      <c r="L507" s="226">
        <v>0</v>
      </c>
      <c r="M507" s="226">
        <v>0</v>
      </c>
      <c r="N507" s="331"/>
      <c r="O507" s="227">
        <f t="shared" si="130"/>
        <v>0</v>
      </c>
      <c r="P507" s="434">
        <v>0</v>
      </c>
      <c r="R507" s="63"/>
      <c r="T507" s="137"/>
    </row>
    <row r="508" spans="1:20" ht="24" customHeight="1" x14ac:dyDescent="0.25">
      <c r="A508" s="94" t="s">
        <v>566</v>
      </c>
      <c r="B508" s="11" t="s">
        <v>567</v>
      </c>
      <c r="D508" s="339">
        <v>0</v>
      </c>
      <c r="E508" s="338">
        <v>0</v>
      </c>
      <c r="F508" s="409">
        <v>0</v>
      </c>
      <c r="G508" s="338">
        <v>47.84</v>
      </c>
      <c r="H508" s="340">
        <v>208.99</v>
      </c>
      <c r="I508" s="330"/>
      <c r="J508" s="322">
        <v>0</v>
      </c>
      <c r="K508" s="331"/>
      <c r="L508" s="226">
        <v>0</v>
      </c>
      <c r="M508" s="226">
        <v>0</v>
      </c>
      <c r="N508" s="331"/>
      <c r="O508" s="227">
        <f t="shared" si="130"/>
        <v>0</v>
      </c>
      <c r="P508" s="434">
        <v>0</v>
      </c>
      <c r="T508" s="137"/>
    </row>
    <row r="509" spans="1:20" ht="24" customHeight="1" x14ac:dyDescent="0.25">
      <c r="A509" s="94" t="s">
        <v>568</v>
      </c>
      <c r="B509" s="11" t="s">
        <v>569</v>
      </c>
      <c r="D509" s="339">
        <v>0</v>
      </c>
      <c r="E509" s="338">
        <v>0</v>
      </c>
      <c r="F509" s="409">
        <v>0</v>
      </c>
      <c r="G509" s="338">
        <v>0</v>
      </c>
      <c r="H509" s="340">
        <v>0</v>
      </c>
      <c r="I509" s="330"/>
      <c r="J509" s="322">
        <v>0</v>
      </c>
      <c r="K509" s="331"/>
      <c r="L509" s="226">
        <v>0</v>
      </c>
      <c r="M509" s="226">
        <v>0</v>
      </c>
      <c r="N509" s="331"/>
      <c r="O509" s="227">
        <f t="shared" si="130"/>
        <v>0</v>
      </c>
      <c r="P509" s="434">
        <v>0</v>
      </c>
      <c r="T509" s="137"/>
    </row>
    <row r="510" spans="1:20" ht="24" customHeight="1" x14ac:dyDescent="0.25">
      <c r="A510" s="94" t="s">
        <v>570</v>
      </c>
      <c r="B510" s="11" t="s">
        <v>571</v>
      </c>
      <c r="D510" s="339">
        <v>300</v>
      </c>
      <c r="E510" s="338">
        <v>0</v>
      </c>
      <c r="F510" s="409">
        <v>0</v>
      </c>
      <c r="G510" s="338">
        <v>0</v>
      </c>
      <c r="H510" s="340">
        <v>0</v>
      </c>
      <c r="I510" s="330"/>
      <c r="J510" s="322">
        <v>0</v>
      </c>
      <c r="K510" s="331"/>
      <c r="L510" s="226">
        <v>0</v>
      </c>
      <c r="M510" s="226">
        <v>0</v>
      </c>
      <c r="N510" s="331"/>
      <c r="O510" s="227">
        <f t="shared" si="130"/>
        <v>0</v>
      </c>
      <c r="P510" s="434">
        <v>0</v>
      </c>
      <c r="T510" s="137"/>
    </row>
    <row r="511" spans="1:20" ht="24" customHeight="1" x14ac:dyDescent="0.25">
      <c r="A511" s="94" t="s">
        <v>572</v>
      </c>
      <c r="B511" s="11" t="s">
        <v>573</v>
      </c>
      <c r="D511" s="339">
        <v>1275</v>
      </c>
      <c r="E511" s="338">
        <v>0</v>
      </c>
      <c r="F511" s="409">
        <v>0</v>
      </c>
      <c r="G511" s="338">
        <v>0</v>
      </c>
      <c r="H511" s="340">
        <v>0</v>
      </c>
      <c r="I511" s="330"/>
      <c r="J511" s="322">
        <v>1000</v>
      </c>
      <c r="K511" s="331"/>
      <c r="L511" s="226">
        <v>0</v>
      </c>
      <c r="M511" s="226">
        <v>2369</v>
      </c>
      <c r="N511" s="331"/>
      <c r="O511" s="227">
        <f t="shared" si="130"/>
        <v>0</v>
      </c>
      <c r="P511" s="434">
        <v>0</v>
      </c>
      <c r="T511" s="137"/>
    </row>
    <row r="512" spans="1:20" ht="24" customHeight="1" x14ac:dyDescent="0.25">
      <c r="A512" s="94" t="s">
        <v>574</v>
      </c>
      <c r="B512" s="11" t="s">
        <v>575</v>
      </c>
      <c r="D512" s="339">
        <v>0</v>
      </c>
      <c r="E512" s="338">
        <v>0</v>
      </c>
      <c r="F512" s="409">
        <v>0</v>
      </c>
      <c r="G512" s="338">
        <v>0</v>
      </c>
      <c r="H512" s="340">
        <v>0</v>
      </c>
      <c r="I512" s="330"/>
      <c r="J512" s="322">
        <v>0</v>
      </c>
      <c r="K512" s="331"/>
      <c r="L512" s="226">
        <v>0</v>
      </c>
      <c r="M512" s="226">
        <v>0</v>
      </c>
      <c r="N512" s="331"/>
      <c r="O512" s="227">
        <f t="shared" si="130"/>
        <v>0</v>
      </c>
      <c r="P512" s="434">
        <v>0</v>
      </c>
      <c r="T512" s="137"/>
    </row>
    <row r="513" spans="1:20" ht="24" customHeight="1" x14ac:dyDescent="0.25">
      <c r="A513" s="94" t="s">
        <v>576</v>
      </c>
      <c r="B513" s="11" t="s">
        <v>577</v>
      </c>
      <c r="D513" s="339">
        <v>0</v>
      </c>
      <c r="E513" s="338">
        <v>100</v>
      </c>
      <c r="F513" s="409">
        <v>0</v>
      </c>
      <c r="G513" s="338">
        <v>0</v>
      </c>
      <c r="H513" s="340">
        <v>0</v>
      </c>
      <c r="I513" s="330"/>
      <c r="J513" s="322">
        <v>0</v>
      </c>
      <c r="K513" s="331"/>
      <c r="L513" s="226">
        <v>0</v>
      </c>
      <c r="M513" s="226">
        <v>0</v>
      </c>
      <c r="N513" s="331"/>
      <c r="O513" s="227">
        <f t="shared" si="130"/>
        <v>0</v>
      </c>
      <c r="P513" s="434">
        <v>0</v>
      </c>
      <c r="T513" s="137"/>
    </row>
    <row r="514" spans="1:20" ht="24" customHeight="1" x14ac:dyDescent="0.25">
      <c r="A514" s="94" t="s">
        <v>578</v>
      </c>
      <c r="B514" s="11" t="s">
        <v>579</v>
      </c>
      <c r="D514" s="339">
        <v>223.98</v>
      </c>
      <c r="E514" s="338">
        <v>0</v>
      </c>
      <c r="F514" s="409">
        <v>0</v>
      </c>
      <c r="G514" s="338">
        <v>0</v>
      </c>
      <c r="H514" s="340">
        <v>0</v>
      </c>
      <c r="I514" s="330"/>
      <c r="J514" s="322">
        <v>0</v>
      </c>
      <c r="K514" s="331"/>
      <c r="L514" s="226">
        <v>0</v>
      </c>
      <c r="M514" s="226">
        <v>0</v>
      </c>
      <c r="N514" s="331"/>
      <c r="O514" s="227">
        <f t="shared" si="130"/>
        <v>0</v>
      </c>
      <c r="P514" s="434">
        <v>0</v>
      </c>
      <c r="T514" s="137"/>
    </row>
    <row r="515" spans="1:20" ht="24" customHeight="1" x14ac:dyDescent="0.25">
      <c r="A515" s="94" t="s">
        <v>580</v>
      </c>
      <c r="B515" s="11" t="s">
        <v>581</v>
      </c>
      <c r="D515" s="339">
        <v>0</v>
      </c>
      <c r="E515" s="338">
        <v>665</v>
      </c>
      <c r="F515" s="409">
        <v>250</v>
      </c>
      <c r="G515" s="338">
        <v>838</v>
      </c>
      <c r="H515" s="340">
        <v>280</v>
      </c>
      <c r="I515" s="330"/>
      <c r="J515" s="322">
        <v>39</v>
      </c>
      <c r="K515" s="331"/>
      <c r="L515" s="226">
        <v>0</v>
      </c>
      <c r="M515" s="226">
        <v>0</v>
      </c>
      <c r="N515" s="331"/>
      <c r="O515" s="227">
        <f t="shared" si="130"/>
        <v>0</v>
      </c>
      <c r="P515" s="431">
        <v>5850</v>
      </c>
      <c r="T515" s="137"/>
    </row>
    <row r="516" spans="1:20" ht="24" customHeight="1" x14ac:dyDescent="0.25">
      <c r="A516" s="94" t="s">
        <v>582</v>
      </c>
      <c r="B516" s="11" t="s">
        <v>583</v>
      </c>
      <c r="D516" s="339">
        <v>0</v>
      </c>
      <c r="E516" s="338">
        <v>715.5</v>
      </c>
      <c r="F516" s="409">
        <v>1222.08</v>
      </c>
      <c r="G516" s="338">
        <v>908.71</v>
      </c>
      <c r="H516" s="340">
        <v>170</v>
      </c>
      <c r="I516" s="330"/>
      <c r="J516" s="322">
        <v>608</v>
      </c>
      <c r="K516" s="331"/>
      <c r="L516" s="226">
        <v>0</v>
      </c>
      <c r="M516" s="397">
        <v>1955.18</v>
      </c>
      <c r="N516" s="331"/>
      <c r="O516" s="227">
        <f t="shared" si="130"/>
        <v>0</v>
      </c>
      <c r="P516" s="431">
        <v>2408.42</v>
      </c>
      <c r="T516" s="137"/>
    </row>
    <row r="517" spans="1:20" ht="24" customHeight="1" x14ac:dyDescent="0.25">
      <c r="A517" s="94" t="s">
        <v>584</v>
      </c>
      <c r="B517" s="11" t="s">
        <v>585</v>
      </c>
      <c r="D517" s="339">
        <v>263.75</v>
      </c>
      <c r="E517" s="338">
        <v>0</v>
      </c>
      <c r="F517" s="409">
        <v>0</v>
      </c>
      <c r="G517" s="338">
        <v>150</v>
      </c>
      <c r="H517" s="340">
        <v>0</v>
      </c>
      <c r="I517" s="330"/>
      <c r="J517" s="322">
        <v>15002.65</v>
      </c>
      <c r="K517" s="331"/>
      <c r="L517" s="226">
        <v>0</v>
      </c>
      <c r="M517" s="397">
        <v>5998.23</v>
      </c>
      <c r="N517" s="331"/>
      <c r="O517" s="227">
        <f t="shared" si="130"/>
        <v>0</v>
      </c>
      <c r="P517" s="431">
        <v>1072.81</v>
      </c>
      <c r="T517" s="137"/>
    </row>
    <row r="518" spans="1:20" ht="24" customHeight="1" x14ac:dyDescent="0.25">
      <c r="A518" s="94">
        <v>4810</v>
      </c>
      <c r="B518" s="104" t="s">
        <v>684</v>
      </c>
      <c r="C518" s="105"/>
      <c r="D518" s="106">
        <f t="shared" ref="D518:P518" si="131">SUM(D$502:D$517)</f>
        <v>2238.6</v>
      </c>
      <c r="E518" s="107">
        <f t="shared" si="131"/>
        <v>1844.63</v>
      </c>
      <c r="F518" s="107">
        <f t="shared" si="131"/>
        <v>1472.08</v>
      </c>
      <c r="G518" s="107">
        <f t="shared" si="131"/>
        <v>2086.3200000000002</v>
      </c>
      <c r="H518" s="188">
        <f t="shared" si="131"/>
        <v>768.88</v>
      </c>
      <c r="I518" s="187">
        <f t="shared" si="131"/>
        <v>0</v>
      </c>
      <c r="J518" s="188">
        <f t="shared" si="131"/>
        <v>16722.71</v>
      </c>
      <c r="K518" s="189">
        <f t="shared" si="131"/>
        <v>0</v>
      </c>
      <c r="L518" s="187">
        <f t="shared" si="131"/>
        <v>0</v>
      </c>
      <c r="M518" s="382">
        <f t="shared" si="131"/>
        <v>10355.959999999999</v>
      </c>
      <c r="N518" s="189">
        <f t="shared" si="131"/>
        <v>0</v>
      </c>
      <c r="O518" s="187">
        <f t="shared" si="131"/>
        <v>0</v>
      </c>
      <c r="P518" s="188">
        <f t="shared" si="131"/>
        <v>9331.23</v>
      </c>
      <c r="T518" s="137"/>
    </row>
    <row r="519" spans="1:20" ht="15" customHeight="1" x14ac:dyDescent="0.25">
      <c r="D519" s="339"/>
      <c r="E519" s="338"/>
      <c r="H519" s="264"/>
      <c r="I519" s="182"/>
      <c r="J519" s="184"/>
      <c r="K519" s="183"/>
      <c r="N519" s="183"/>
      <c r="P519" s="264"/>
      <c r="T519" s="137"/>
    </row>
    <row r="520" spans="1:20" ht="24" customHeight="1" x14ac:dyDescent="0.25">
      <c r="A520" s="256" t="s">
        <v>886</v>
      </c>
      <c r="B520" s="258" t="s">
        <v>882</v>
      </c>
      <c r="C520" s="9"/>
      <c r="D520" s="339">
        <v>0</v>
      </c>
      <c r="E520" s="338">
        <v>0</v>
      </c>
      <c r="F520" s="338">
        <v>0</v>
      </c>
      <c r="G520" s="338">
        <v>0</v>
      </c>
      <c r="H520" s="264">
        <v>0</v>
      </c>
      <c r="I520" s="182"/>
      <c r="J520" s="184">
        <v>0</v>
      </c>
      <c r="K520" s="183"/>
      <c r="L520" s="226">
        <v>0</v>
      </c>
      <c r="M520" s="226">
        <v>0</v>
      </c>
      <c r="N520" s="183"/>
      <c r="O520" s="227">
        <f t="shared" ref="O520:O526" si="132">N520</f>
        <v>0</v>
      </c>
      <c r="P520" s="434">
        <v>0</v>
      </c>
      <c r="T520" s="137"/>
    </row>
    <row r="521" spans="1:20" s="258" customFormat="1" ht="15" customHeight="1" x14ac:dyDescent="0.25">
      <c r="A521" s="256"/>
      <c r="C521" s="254" t="s">
        <v>887</v>
      </c>
      <c r="D521" s="339"/>
      <c r="E521" s="338"/>
      <c r="F521" s="338"/>
      <c r="G521" s="338"/>
      <c r="H521" s="264"/>
      <c r="I521" s="182"/>
      <c r="J521" s="264"/>
      <c r="K521" s="183"/>
      <c r="L521" s="182"/>
      <c r="M521" s="260"/>
      <c r="N521" s="183"/>
      <c r="O521" s="182"/>
      <c r="P521" s="264"/>
      <c r="R521" s="63"/>
      <c r="T521" s="137"/>
    </row>
    <row r="522" spans="1:20" s="258" customFormat="1" ht="24" customHeight="1" x14ac:dyDescent="0.25">
      <c r="A522" s="256" t="s">
        <v>586</v>
      </c>
      <c r="B522" s="258" t="s">
        <v>587</v>
      </c>
      <c r="C522" s="9"/>
      <c r="D522" s="339">
        <v>0</v>
      </c>
      <c r="E522" s="338">
        <v>0</v>
      </c>
      <c r="F522" s="338"/>
      <c r="G522" s="338"/>
      <c r="H522" s="264"/>
      <c r="I522" s="182"/>
      <c r="J522" s="264">
        <v>0</v>
      </c>
      <c r="K522" s="183"/>
      <c r="L522" s="226">
        <v>0</v>
      </c>
      <c r="M522" s="226">
        <v>0</v>
      </c>
      <c r="N522" s="183"/>
      <c r="O522" s="227">
        <f t="shared" si="132"/>
        <v>0</v>
      </c>
      <c r="P522" s="434">
        <v>0</v>
      </c>
      <c r="R522" s="63"/>
      <c r="T522" s="137"/>
    </row>
    <row r="523" spans="1:20" s="258" customFormat="1" ht="24" customHeight="1" x14ac:dyDescent="0.25">
      <c r="A523" s="344" t="s">
        <v>941</v>
      </c>
      <c r="B523" s="258" t="s">
        <v>942</v>
      </c>
      <c r="C523" s="9"/>
      <c r="D523" s="339"/>
      <c r="E523" s="338"/>
      <c r="F523" s="338"/>
      <c r="G523" s="338"/>
      <c r="H523" s="264">
        <v>176821.4</v>
      </c>
      <c r="I523" s="182"/>
      <c r="J523" s="264">
        <v>0</v>
      </c>
      <c r="K523" s="183"/>
      <c r="L523" s="226">
        <v>0</v>
      </c>
      <c r="M523" s="226">
        <v>0</v>
      </c>
      <c r="N523" s="183"/>
      <c r="O523" s="227">
        <f t="shared" si="132"/>
        <v>0</v>
      </c>
      <c r="P523" s="434">
        <v>0</v>
      </c>
      <c r="R523" s="63"/>
      <c r="T523" s="137"/>
    </row>
    <row r="524" spans="1:20" s="258" customFormat="1" ht="24" customHeight="1" x14ac:dyDescent="0.25">
      <c r="A524" s="344" t="s">
        <v>1102</v>
      </c>
      <c r="B524" s="258" t="s">
        <v>1103</v>
      </c>
      <c r="C524" s="97"/>
      <c r="D524" s="339"/>
      <c r="E524" s="338"/>
      <c r="F524" s="338"/>
      <c r="G524" s="338"/>
      <c r="H524" s="264"/>
      <c r="I524" s="182"/>
      <c r="J524" s="264"/>
      <c r="K524" s="183"/>
      <c r="L524" s="226"/>
      <c r="M524" s="226"/>
      <c r="N524" s="183"/>
      <c r="O524" s="227">
        <f t="shared" si="132"/>
        <v>0</v>
      </c>
      <c r="P524" s="434"/>
      <c r="R524" s="63"/>
      <c r="T524" s="137"/>
    </row>
    <row r="525" spans="1:20" s="258" customFormat="1" ht="24" customHeight="1" x14ac:dyDescent="0.25">
      <c r="A525" s="344" t="s">
        <v>1102</v>
      </c>
      <c r="B525" s="258" t="s">
        <v>1104</v>
      </c>
      <c r="C525" s="97"/>
      <c r="D525" s="339"/>
      <c r="E525" s="338"/>
      <c r="F525" s="338"/>
      <c r="G525" s="338"/>
      <c r="H525" s="264"/>
      <c r="I525" s="182"/>
      <c r="J525" s="264"/>
      <c r="K525" s="183"/>
      <c r="L525" s="226"/>
      <c r="M525" s="226"/>
      <c r="N525" s="183"/>
      <c r="O525" s="227">
        <f t="shared" si="132"/>
        <v>0</v>
      </c>
      <c r="P525" s="434"/>
      <c r="R525" s="63"/>
      <c r="T525" s="137"/>
    </row>
    <row r="526" spans="1:20" ht="24" customHeight="1" x14ac:dyDescent="0.25">
      <c r="A526" s="94" t="s">
        <v>588</v>
      </c>
      <c r="B526" s="11" t="s">
        <v>644</v>
      </c>
      <c r="C526" s="9"/>
      <c r="D526" s="339">
        <v>0</v>
      </c>
      <c r="E526" s="338">
        <v>0</v>
      </c>
      <c r="H526" s="264">
        <v>0</v>
      </c>
      <c r="I526" s="182"/>
      <c r="J526" s="184">
        <v>0</v>
      </c>
      <c r="K526" s="183"/>
      <c r="L526" s="226">
        <v>0</v>
      </c>
      <c r="M526" s="226">
        <v>0</v>
      </c>
      <c r="N526" s="183"/>
      <c r="O526" s="227">
        <f t="shared" si="132"/>
        <v>0</v>
      </c>
      <c r="P526" s="434">
        <v>0</v>
      </c>
      <c r="T526" s="137"/>
    </row>
    <row r="527" spans="1:20" ht="24" customHeight="1" x14ac:dyDescent="0.25">
      <c r="A527" s="10" t="s">
        <v>645</v>
      </c>
      <c r="B527" s="104" t="s">
        <v>685</v>
      </c>
      <c r="C527" s="108"/>
      <c r="D527" s="106">
        <f t="shared" ref="D527:P527" si="133">SUM(D$520:D$526)</f>
        <v>0</v>
      </c>
      <c r="E527" s="107">
        <f t="shared" si="133"/>
        <v>0</v>
      </c>
      <c r="F527" s="107">
        <f t="shared" si="133"/>
        <v>0</v>
      </c>
      <c r="G527" s="107">
        <f t="shared" si="133"/>
        <v>0</v>
      </c>
      <c r="H527" s="188">
        <f t="shared" si="133"/>
        <v>176821.4</v>
      </c>
      <c r="I527" s="187">
        <f t="shared" si="133"/>
        <v>0</v>
      </c>
      <c r="J527" s="188">
        <f t="shared" si="133"/>
        <v>0</v>
      </c>
      <c r="K527" s="189">
        <f t="shared" si="133"/>
        <v>0</v>
      </c>
      <c r="L527" s="187">
        <f t="shared" si="133"/>
        <v>0</v>
      </c>
      <c r="M527" s="382">
        <f t="shared" si="133"/>
        <v>0</v>
      </c>
      <c r="N527" s="189">
        <f t="shared" si="133"/>
        <v>0</v>
      </c>
      <c r="O527" s="187">
        <f t="shared" si="133"/>
        <v>0</v>
      </c>
      <c r="P527" s="188">
        <f t="shared" si="133"/>
        <v>0</v>
      </c>
      <c r="T527" s="137"/>
    </row>
    <row r="528" spans="1:20" ht="14.25" customHeight="1" x14ac:dyDescent="0.25">
      <c r="D528" s="339"/>
      <c r="E528" s="338"/>
      <c r="H528" s="264"/>
      <c r="I528" s="182"/>
      <c r="J528" s="184"/>
      <c r="K528" s="183"/>
      <c r="N528" s="183"/>
      <c r="P528" s="264"/>
      <c r="T528" s="137"/>
    </row>
    <row r="529" spans="1:20" ht="24" customHeight="1" x14ac:dyDescent="0.25">
      <c r="A529" s="94" t="s">
        <v>589</v>
      </c>
      <c r="B529" s="258" t="s">
        <v>881</v>
      </c>
      <c r="C529" s="97"/>
      <c r="D529" s="339"/>
      <c r="E529" s="338"/>
      <c r="H529" s="264"/>
      <c r="I529" s="182"/>
      <c r="J529" s="184">
        <v>0</v>
      </c>
      <c r="K529" s="178"/>
      <c r="L529" s="226">
        <v>0</v>
      </c>
      <c r="M529" s="226">
        <v>0</v>
      </c>
      <c r="N529" s="178"/>
      <c r="O529" s="227">
        <f t="shared" ref="O529:O532" si="134">N529</f>
        <v>0</v>
      </c>
      <c r="P529" s="434">
        <v>0</v>
      </c>
      <c r="Q529" s="4"/>
      <c r="R529" s="146"/>
      <c r="T529" s="137"/>
    </row>
    <row r="530" spans="1:20" s="258" customFormat="1" ht="25.5" customHeight="1" x14ac:dyDescent="0.25">
      <c r="A530" s="344" t="s">
        <v>925</v>
      </c>
      <c r="B530" s="258" t="s">
        <v>924</v>
      </c>
      <c r="C530" s="97"/>
      <c r="D530" s="339"/>
      <c r="E530" s="338"/>
      <c r="F530" s="338"/>
      <c r="G530" s="338"/>
      <c r="H530" s="264"/>
      <c r="I530" s="182"/>
      <c r="J530" s="264">
        <v>0</v>
      </c>
      <c r="K530" s="178"/>
      <c r="L530" s="226">
        <v>0</v>
      </c>
      <c r="M530" s="226">
        <v>0</v>
      </c>
      <c r="N530" s="178"/>
      <c r="O530" s="227">
        <f t="shared" si="134"/>
        <v>0</v>
      </c>
      <c r="P530" s="434">
        <v>0</v>
      </c>
      <c r="Q530" s="4"/>
      <c r="R530" s="146"/>
      <c r="T530" s="137"/>
    </row>
    <row r="531" spans="1:20" s="258" customFormat="1" ht="24" customHeight="1" x14ac:dyDescent="0.25">
      <c r="A531" s="324" t="s">
        <v>907</v>
      </c>
      <c r="B531" s="325" t="s">
        <v>908</v>
      </c>
      <c r="C531" s="323"/>
      <c r="D531" s="339"/>
      <c r="E531" s="338"/>
      <c r="F531" s="338"/>
      <c r="G531" s="338">
        <v>0</v>
      </c>
      <c r="H531" s="340">
        <v>347000</v>
      </c>
      <c r="I531" s="330"/>
      <c r="J531" s="326">
        <v>0</v>
      </c>
      <c r="K531" s="363"/>
      <c r="L531" s="226">
        <v>0</v>
      </c>
      <c r="M531" s="226">
        <v>0</v>
      </c>
      <c r="N531" s="363"/>
      <c r="O531" s="227">
        <f t="shared" si="134"/>
        <v>0</v>
      </c>
      <c r="P531" s="434">
        <v>0</v>
      </c>
      <c r="Q531" s="4"/>
      <c r="R531" s="146"/>
      <c r="T531" s="137"/>
    </row>
    <row r="532" spans="1:20" s="92" customFormat="1" ht="24" customHeight="1" x14ac:dyDescent="0.25">
      <c r="A532" s="328" t="s">
        <v>909</v>
      </c>
      <c r="B532" s="329" t="s">
        <v>910</v>
      </c>
      <c r="C532" s="327"/>
      <c r="D532" s="339"/>
      <c r="E532" s="338"/>
      <c r="F532" s="338"/>
      <c r="G532" s="338">
        <v>0</v>
      </c>
      <c r="H532" s="340">
        <v>0</v>
      </c>
      <c r="I532" s="330">
        <v>1000000</v>
      </c>
      <c r="J532" s="332">
        <v>0</v>
      </c>
      <c r="K532" s="363"/>
      <c r="L532" s="226">
        <v>0</v>
      </c>
      <c r="M532" s="226">
        <v>0</v>
      </c>
      <c r="N532" s="363"/>
      <c r="O532" s="227">
        <f t="shared" si="134"/>
        <v>0</v>
      </c>
      <c r="P532" s="434">
        <v>0</v>
      </c>
      <c r="Q532" s="4"/>
      <c r="R532" s="146"/>
      <c r="T532" s="137"/>
    </row>
    <row r="533" spans="1:20" ht="24" customHeight="1" x14ac:dyDescent="0.25">
      <c r="A533" s="94">
        <v>4913</v>
      </c>
      <c r="B533" s="104" t="s">
        <v>686</v>
      </c>
      <c r="C533" s="108"/>
      <c r="D533" s="106">
        <f t="shared" ref="D533:F533" si="135">SUM(D$528:D$529)</f>
        <v>0</v>
      </c>
      <c r="E533" s="107">
        <f t="shared" si="135"/>
        <v>0</v>
      </c>
      <c r="F533" s="107">
        <f t="shared" si="135"/>
        <v>0</v>
      </c>
      <c r="G533" s="107">
        <f t="shared" ref="G533:P533" si="136">SUM(G$528:G$532)</f>
        <v>0</v>
      </c>
      <c r="H533" s="188">
        <f t="shared" si="136"/>
        <v>347000</v>
      </c>
      <c r="I533" s="187">
        <f t="shared" si="136"/>
        <v>1000000</v>
      </c>
      <c r="J533" s="188">
        <f t="shared" si="136"/>
        <v>0</v>
      </c>
      <c r="K533" s="189">
        <f t="shared" si="136"/>
        <v>0</v>
      </c>
      <c r="L533" s="187">
        <f t="shared" si="136"/>
        <v>0</v>
      </c>
      <c r="M533" s="382">
        <f t="shared" si="136"/>
        <v>0</v>
      </c>
      <c r="N533" s="189">
        <f t="shared" si="136"/>
        <v>0</v>
      </c>
      <c r="O533" s="187">
        <f t="shared" si="136"/>
        <v>0</v>
      </c>
      <c r="P533" s="188">
        <f t="shared" si="136"/>
        <v>0</v>
      </c>
      <c r="T533" s="137"/>
    </row>
    <row r="534" spans="1:20" ht="24" customHeight="1" x14ac:dyDescent="0.25">
      <c r="D534" s="339"/>
      <c r="E534" s="338"/>
      <c r="H534" s="264"/>
      <c r="I534" s="182"/>
      <c r="J534" s="184"/>
      <c r="K534" s="183"/>
      <c r="N534" s="183"/>
      <c r="P534" s="264"/>
      <c r="T534" s="137"/>
    </row>
    <row r="535" spans="1:20" ht="24" customHeight="1" x14ac:dyDescent="0.25">
      <c r="A535" s="94" t="s">
        <v>590</v>
      </c>
      <c r="B535" s="11" t="s">
        <v>591</v>
      </c>
      <c r="D535" s="339">
        <v>42500</v>
      </c>
      <c r="E535" s="338">
        <v>49000</v>
      </c>
      <c r="F535" s="330">
        <v>53000</v>
      </c>
      <c r="G535" s="330">
        <v>53000</v>
      </c>
      <c r="H535" s="196">
        <v>10000</v>
      </c>
      <c r="I535" s="180">
        <v>50000</v>
      </c>
      <c r="J535" s="365">
        <v>50000</v>
      </c>
      <c r="K535" s="178">
        <v>50000</v>
      </c>
      <c r="L535" s="180">
        <v>50000</v>
      </c>
      <c r="M535" s="180">
        <v>50000</v>
      </c>
      <c r="N535" s="178">
        <v>50000</v>
      </c>
      <c r="O535" s="227">
        <f t="shared" ref="O535:O573" si="137">N535</f>
        <v>50000</v>
      </c>
      <c r="P535" s="365">
        <v>0</v>
      </c>
      <c r="T535" s="137"/>
    </row>
    <row r="536" spans="1:20" ht="15.75" customHeight="1" x14ac:dyDescent="0.25">
      <c r="C536" s="406" t="s">
        <v>1072</v>
      </c>
      <c r="D536" s="339"/>
      <c r="E536" s="338"/>
      <c r="F536" s="330"/>
      <c r="G536" s="330"/>
      <c r="H536" s="196"/>
      <c r="I536" s="180"/>
      <c r="J536" s="365"/>
      <c r="K536" s="178"/>
      <c r="L536" s="180"/>
      <c r="M536" s="180"/>
      <c r="N536" s="178"/>
      <c r="O536" s="180"/>
      <c r="P536" s="365"/>
      <c r="R536" s="181"/>
      <c r="T536" s="137"/>
    </row>
    <row r="537" spans="1:20" ht="24" customHeight="1" x14ac:dyDescent="0.25">
      <c r="A537" s="94" t="s">
        <v>592</v>
      </c>
      <c r="B537" s="11" t="s">
        <v>593</v>
      </c>
      <c r="C537" s="403"/>
      <c r="D537" s="339">
        <v>20000</v>
      </c>
      <c r="E537" s="338">
        <v>20000</v>
      </c>
      <c r="F537" s="330">
        <v>20000</v>
      </c>
      <c r="G537" s="330">
        <v>20000</v>
      </c>
      <c r="H537" s="196">
        <v>10000</v>
      </c>
      <c r="I537" s="180">
        <v>10000</v>
      </c>
      <c r="J537" s="365">
        <v>10000</v>
      </c>
      <c r="K537" s="178">
        <v>10000</v>
      </c>
      <c r="L537" s="180">
        <v>10000</v>
      </c>
      <c r="M537" s="180">
        <v>10000</v>
      </c>
      <c r="N537" s="178">
        <v>15000</v>
      </c>
      <c r="O537" s="227">
        <f t="shared" si="137"/>
        <v>15000</v>
      </c>
      <c r="P537" s="365">
        <v>0</v>
      </c>
      <c r="T537" s="137"/>
    </row>
    <row r="538" spans="1:20" ht="13.5" customHeight="1" x14ac:dyDescent="0.25">
      <c r="C538" s="406" t="s">
        <v>1092</v>
      </c>
      <c r="D538" s="339"/>
      <c r="E538" s="338"/>
      <c r="F538" s="330"/>
      <c r="G538" s="330"/>
      <c r="H538" s="196"/>
      <c r="I538" s="180"/>
      <c r="J538" s="365"/>
      <c r="K538" s="178"/>
      <c r="L538" s="180"/>
      <c r="M538" s="180"/>
      <c r="N538" s="178"/>
      <c r="O538" s="180"/>
      <c r="P538" s="365"/>
      <c r="T538" s="137"/>
    </row>
    <row r="539" spans="1:20" ht="24" customHeight="1" x14ac:dyDescent="0.25">
      <c r="A539" s="94" t="s">
        <v>594</v>
      </c>
      <c r="B539" s="11" t="s">
        <v>595</v>
      </c>
      <c r="C539" s="403"/>
      <c r="D539" s="339">
        <v>50000</v>
      </c>
      <c r="E539" s="338">
        <v>50000</v>
      </c>
      <c r="F539" s="330">
        <v>50000</v>
      </c>
      <c r="G539" s="330">
        <v>0</v>
      </c>
      <c r="H539" s="196">
        <v>10000</v>
      </c>
      <c r="I539" s="180">
        <v>25000</v>
      </c>
      <c r="J539" s="365">
        <v>25000</v>
      </c>
      <c r="K539" s="178">
        <v>25000</v>
      </c>
      <c r="L539" s="180">
        <v>25000</v>
      </c>
      <c r="M539" s="180">
        <v>25000</v>
      </c>
      <c r="N539" s="178">
        <v>25000</v>
      </c>
      <c r="O539" s="227">
        <f t="shared" si="137"/>
        <v>25000</v>
      </c>
      <c r="P539" s="365">
        <v>0</v>
      </c>
      <c r="R539" s="181"/>
      <c r="T539" s="137"/>
    </row>
    <row r="540" spans="1:20" s="258" customFormat="1" ht="24" customHeight="1" x14ac:dyDescent="0.25">
      <c r="A540" s="344"/>
      <c r="C540" s="406" t="s">
        <v>1089</v>
      </c>
      <c r="D540" s="339"/>
      <c r="E540" s="338"/>
      <c r="F540" s="330"/>
      <c r="G540" s="330"/>
      <c r="H540" s="196"/>
      <c r="I540" s="180"/>
      <c r="J540" s="365"/>
      <c r="K540" s="178"/>
      <c r="L540" s="180"/>
      <c r="M540" s="180"/>
      <c r="N540" s="178"/>
      <c r="O540" s="180"/>
      <c r="P540" s="365"/>
      <c r="R540" s="181"/>
      <c r="T540" s="137"/>
    </row>
    <row r="541" spans="1:20" s="258" customFormat="1" ht="24" customHeight="1" x14ac:dyDescent="0.25">
      <c r="A541" s="333" t="s">
        <v>911</v>
      </c>
      <c r="B541" s="334" t="s">
        <v>912</v>
      </c>
      <c r="C541" s="403"/>
      <c r="D541" s="339">
        <v>0</v>
      </c>
      <c r="E541" s="338">
        <v>0</v>
      </c>
      <c r="F541" s="330">
        <v>0</v>
      </c>
      <c r="G541" s="330">
        <v>30128</v>
      </c>
      <c r="H541" s="196">
        <v>0</v>
      </c>
      <c r="I541" s="180"/>
      <c r="J541" s="365">
        <v>0</v>
      </c>
      <c r="K541" s="178">
        <v>0</v>
      </c>
      <c r="L541" s="180">
        <v>0</v>
      </c>
      <c r="M541" s="180">
        <v>0</v>
      </c>
      <c r="N541" s="178">
        <v>0</v>
      </c>
      <c r="O541" s="227">
        <f t="shared" si="137"/>
        <v>0</v>
      </c>
      <c r="P541" s="365">
        <v>0</v>
      </c>
      <c r="R541" s="181"/>
      <c r="T541" s="137"/>
    </row>
    <row r="542" spans="1:20" ht="15" customHeight="1" x14ac:dyDescent="0.25">
      <c r="C542" s="404"/>
      <c r="D542" s="339"/>
      <c r="E542" s="338"/>
      <c r="F542" s="330"/>
      <c r="G542" s="330"/>
      <c r="H542" s="196"/>
      <c r="I542" s="180"/>
      <c r="J542" s="365"/>
      <c r="K542" s="178"/>
      <c r="L542" s="180"/>
      <c r="M542" s="180"/>
      <c r="N542" s="178"/>
      <c r="O542" s="180"/>
      <c r="P542" s="365"/>
      <c r="T542" s="137"/>
    </row>
    <row r="543" spans="1:20" ht="24" customHeight="1" x14ac:dyDescent="0.25">
      <c r="A543" s="94" t="s">
        <v>596</v>
      </c>
      <c r="B543" s="11" t="s">
        <v>597</v>
      </c>
      <c r="C543" s="403"/>
      <c r="D543" s="339">
        <v>10000</v>
      </c>
      <c r="E543" s="338">
        <v>10000</v>
      </c>
      <c r="F543" s="330">
        <v>10000</v>
      </c>
      <c r="G543" s="330">
        <v>5000</v>
      </c>
      <c r="H543" s="196">
        <v>10000</v>
      </c>
      <c r="I543" s="180">
        <v>10000</v>
      </c>
      <c r="J543" s="365">
        <v>10000</v>
      </c>
      <c r="K543" s="178">
        <v>10000</v>
      </c>
      <c r="L543" s="180">
        <v>10000</v>
      </c>
      <c r="M543" s="180">
        <v>10000</v>
      </c>
      <c r="N543" s="178">
        <v>10000</v>
      </c>
      <c r="O543" s="227">
        <f t="shared" si="137"/>
        <v>10000</v>
      </c>
      <c r="P543" s="365">
        <v>0</v>
      </c>
      <c r="T543" s="137"/>
    </row>
    <row r="544" spans="1:20" ht="14.25" customHeight="1" x14ac:dyDescent="0.25">
      <c r="C544" s="406" t="s">
        <v>1100</v>
      </c>
      <c r="D544" s="339"/>
      <c r="E544" s="338"/>
      <c r="F544" s="330"/>
      <c r="G544" s="330"/>
      <c r="H544" s="196"/>
      <c r="I544" s="180"/>
      <c r="J544" s="365"/>
      <c r="K544" s="178"/>
      <c r="L544" s="180"/>
      <c r="M544" s="180"/>
      <c r="N544" s="178"/>
      <c r="O544" s="180"/>
      <c r="P544" s="365"/>
      <c r="R544" s="181"/>
      <c r="T544" s="137"/>
    </row>
    <row r="545" spans="1:20" ht="24" customHeight="1" x14ac:dyDescent="0.25">
      <c r="A545" s="94" t="s">
        <v>598</v>
      </c>
      <c r="B545" s="11" t="s">
        <v>599</v>
      </c>
      <c r="C545" s="403"/>
      <c r="D545" s="339">
        <v>55000</v>
      </c>
      <c r="E545" s="338">
        <v>60000</v>
      </c>
      <c r="F545" s="330">
        <v>60000</v>
      </c>
      <c r="G545" s="330">
        <v>195000</v>
      </c>
      <c r="H545" s="196">
        <v>100000</v>
      </c>
      <c r="I545" s="180">
        <v>50000</v>
      </c>
      <c r="J545" s="365">
        <v>50000</v>
      </c>
      <c r="K545" s="178">
        <v>0</v>
      </c>
      <c r="L545" s="180">
        <v>0</v>
      </c>
      <c r="M545" s="180">
        <v>0</v>
      </c>
      <c r="N545" s="178">
        <v>0</v>
      </c>
      <c r="O545" s="227">
        <f t="shared" si="137"/>
        <v>0</v>
      </c>
      <c r="P545" s="365">
        <v>0</v>
      </c>
      <c r="T545" s="137"/>
    </row>
    <row r="546" spans="1:20" ht="12.75" customHeight="1" x14ac:dyDescent="0.25">
      <c r="C546" s="406" t="s">
        <v>1057</v>
      </c>
      <c r="D546" s="339"/>
      <c r="E546" s="338"/>
      <c r="F546" s="330"/>
      <c r="G546" s="330"/>
      <c r="H546" s="196"/>
      <c r="I546" s="180"/>
      <c r="J546" s="365"/>
      <c r="K546" s="178"/>
      <c r="L546" s="180"/>
      <c r="M546" s="180"/>
      <c r="N546" s="178"/>
      <c r="O546" s="180"/>
      <c r="P546" s="365"/>
      <c r="T546" s="137"/>
    </row>
    <row r="547" spans="1:20" s="92" customFormat="1" ht="24" customHeight="1" x14ac:dyDescent="0.25">
      <c r="A547" s="336" t="s">
        <v>913</v>
      </c>
      <c r="B547" s="337" t="s">
        <v>914</v>
      </c>
      <c r="C547" s="403"/>
      <c r="D547" s="339">
        <v>0</v>
      </c>
      <c r="E547" s="338">
        <v>0</v>
      </c>
      <c r="F547" s="330">
        <v>130000</v>
      </c>
      <c r="G547" s="330">
        <v>226000</v>
      </c>
      <c r="H547" s="196">
        <v>0</v>
      </c>
      <c r="I547" s="180"/>
      <c r="J547" s="365">
        <v>0</v>
      </c>
      <c r="K547" s="178">
        <v>0</v>
      </c>
      <c r="L547" s="180">
        <v>0</v>
      </c>
      <c r="M547" s="180">
        <v>0</v>
      </c>
      <c r="N547" s="178">
        <v>0</v>
      </c>
      <c r="O547" s="227">
        <f t="shared" si="137"/>
        <v>0</v>
      </c>
      <c r="P547" s="365">
        <v>0</v>
      </c>
      <c r="R547" s="181"/>
      <c r="T547" s="137"/>
    </row>
    <row r="548" spans="1:20" s="92" customFormat="1" ht="12.75" customHeight="1" x14ac:dyDescent="0.25">
      <c r="A548" s="94"/>
      <c r="C548" s="379" t="s">
        <v>842</v>
      </c>
      <c r="D548" s="339"/>
      <c r="E548" s="338"/>
      <c r="F548" s="330"/>
      <c r="G548" s="330"/>
      <c r="H548" s="196"/>
      <c r="I548" s="180"/>
      <c r="J548" s="365"/>
      <c r="K548" s="178"/>
      <c r="L548" s="180"/>
      <c r="M548" s="180"/>
      <c r="N548" s="178"/>
      <c r="O548" s="180"/>
      <c r="P548" s="365"/>
      <c r="R548" s="63"/>
      <c r="T548" s="137"/>
    </row>
    <row r="549" spans="1:20" ht="24" customHeight="1" x14ac:dyDescent="0.25">
      <c r="A549" s="94" t="s">
        <v>600</v>
      </c>
      <c r="B549" s="11" t="s">
        <v>601</v>
      </c>
      <c r="C549" s="405"/>
      <c r="D549" s="339">
        <v>5000</v>
      </c>
      <c r="E549" s="338">
        <v>5000</v>
      </c>
      <c r="F549" s="330">
        <v>5000</v>
      </c>
      <c r="G549" s="330">
        <v>0</v>
      </c>
      <c r="H549" s="196">
        <v>5000</v>
      </c>
      <c r="I549" s="180">
        <v>5000</v>
      </c>
      <c r="J549" s="365">
        <v>5000</v>
      </c>
      <c r="K549" s="178">
        <v>5000</v>
      </c>
      <c r="L549" s="180">
        <v>5000</v>
      </c>
      <c r="M549" s="180">
        <v>5000</v>
      </c>
      <c r="N549" s="178">
        <v>2500</v>
      </c>
      <c r="O549" s="227">
        <f t="shared" si="137"/>
        <v>2500</v>
      </c>
      <c r="P549" s="365">
        <v>0</v>
      </c>
      <c r="T549" s="137"/>
    </row>
    <row r="550" spans="1:20" ht="12.75" customHeight="1" x14ac:dyDescent="0.25">
      <c r="C550" s="406" t="s">
        <v>1101</v>
      </c>
      <c r="D550" s="339"/>
      <c r="E550" s="338"/>
      <c r="F550" s="330"/>
      <c r="G550" s="330"/>
      <c r="H550" s="196"/>
      <c r="I550" s="180"/>
      <c r="J550" s="365"/>
      <c r="K550" s="178"/>
      <c r="L550" s="180"/>
      <c r="M550" s="180"/>
      <c r="N550" s="178"/>
      <c r="O550" s="180"/>
      <c r="P550" s="365"/>
      <c r="T550" s="137"/>
    </row>
    <row r="551" spans="1:20" ht="24" customHeight="1" x14ac:dyDescent="0.25">
      <c r="A551" s="94" t="s">
        <v>604</v>
      </c>
      <c r="B551" s="11" t="s">
        <v>605</v>
      </c>
      <c r="C551" s="403"/>
      <c r="D551" s="339">
        <v>11000</v>
      </c>
      <c r="E551" s="338">
        <v>11000</v>
      </c>
      <c r="F551" s="330">
        <v>11000</v>
      </c>
      <c r="G551" s="330">
        <v>11000</v>
      </c>
      <c r="H551" s="196">
        <v>11000</v>
      </c>
      <c r="I551" s="180">
        <v>11000</v>
      </c>
      <c r="J551" s="365">
        <v>11000</v>
      </c>
      <c r="K551" s="178">
        <v>6000</v>
      </c>
      <c r="L551" s="180">
        <v>6000</v>
      </c>
      <c r="M551" s="180">
        <v>6000</v>
      </c>
      <c r="N551" s="178">
        <v>6000</v>
      </c>
      <c r="O551" s="227">
        <f t="shared" si="137"/>
        <v>6000</v>
      </c>
      <c r="P551" s="365">
        <v>0</v>
      </c>
      <c r="T551" s="137"/>
    </row>
    <row r="552" spans="1:20" ht="14.25" customHeight="1" x14ac:dyDescent="0.25">
      <c r="C552" s="406" t="s">
        <v>1088</v>
      </c>
      <c r="D552" s="339"/>
      <c r="E552" s="338"/>
      <c r="F552" s="330"/>
      <c r="G552" s="330"/>
      <c r="H552" s="196"/>
      <c r="I552" s="180"/>
      <c r="J552" s="365"/>
      <c r="K552" s="178"/>
      <c r="L552" s="180"/>
      <c r="M552" s="180"/>
      <c r="N552" s="178"/>
      <c r="O552" s="180"/>
      <c r="P552" s="365"/>
      <c r="T552" s="137"/>
    </row>
    <row r="553" spans="1:20" ht="24" customHeight="1" x14ac:dyDescent="0.25">
      <c r="A553" s="94" t="s">
        <v>606</v>
      </c>
      <c r="B553" s="11" t="s">
        <v>607</v>
      </c>
      <c r="C553" s="403"/>
      <c r="D553" s="339">
        <v>5000</v>
      </c>
      <c r="E553" s="338">
        <v>5000</v>
      </c>
      <c r="F553" s="330">
        <v>10000</v>
      </c>
      <c r="G553" s="330">
        <v>10000</v>
      </c>
      <c r="H553" s="196">
        <v>10000</v>
      </c>
      <c r="I553" s="180">
        <v>20000</v>
      </c>
      <c r="J553" s="365">
        <v>20000</v>
      </c>
      <c r="K553" s="178">
        <v>20000</v>
      </c>
      <c r="L553" s="180">
        <v>20000</v>
      </c>
      <c r="M553" s="180">
        <v>20000</v>
      </c>
      <c r="N553" s="178">
        <v>15000</v>
      </c>
      <c r="O553" s="227">
        <f t="shared" si="137"/>
        <v>15000</v>
      </c>
      <c r="P553" s="365">
        <v>0</v>
      </c>
      <c r="T553" s="137"/>
    </row>
    <row r="554" spans="1:20" ht="14.25" customHeight="1" x14ac:dyDescent="0.25">
      <c r="C554" s="406" t="s">
        <v>1093</v>
      </c>
      <c r="D554" s="339"/>
      <c r="E554" s="338"/>
      <c r="F554" s="330"/>
      <c r="G554" s="330"/>
      <c r="H554" s="196"/>
      <c r="I554" s="180"/>
      <c r="J554" s="365"/>
      <c r="K554" s="178"/>
      <c r="L554" s="180"/>
      <c r="M554" s="180"/>
      <c r="N554" s="178"/>
      <c r="O554" s="180"/>
      <c r="P554" s="365"/>
      <c r="T554" s="137"/>
    </row>
    <row r="555" spans="1:20" ht="24" customHeight="1" x14ac:dyDescent="0.25">
      <c r="A555" s="94" t="s">
        <v>608</v>
      </c>
      <c r="B555" s="11" t="s">
        <v>609</v>
      </c>
      <c r="C555" s="403"/>
      <c r="D555" s="339">
        <v>10000</v>
      </c>
      <c r="E555" s="338">
        <v>10000</v>
      </c>
      <c r="F555" s="330">
        <v>15000</v>
      </c>
      <c r="G555" s="330">
        <v>15000</v>
      </c>
      <c r="H555" s="196">
        <v>35000</v>
      </c>
      <c r="I555" s="180">
        <v>35000</v>
      </c>
      <c r="J555" s="365">
        <v>35000</v>
      </c>
      <c r="K555" s="178">
        <v>35000</v>
      </c>
      <c r="L555" s="180">
        <v>35000</v>
      </c>
      <c r="M555" s="180">
        <v>35000</v>
      </c>
      <c r="N555" s="178">
        <v>35000</v>
      </c>
      <c r="O555" s="227">
        <f t="shared" si="137"/>
        <v>35000</v>
      </c>
      <c r="P555" s="365">
        <v>0</v>
      </c>
      <c r="T555" s="137"/>
    </row>
    <row r="556" spans="1:20" ht="15" customHeight="1" x14ac:dyDescent="0.25">
      <c r="C556" s="406" t="s">
        <v>1091</v>
      </c>
      <c r="D556" s="339"/>
      <c r="E556" s="338"/>
      <c r="F556" s="330"/>
      <c r="G556" s="330"/>
      <c r="H556" s="196"/>
      <c r="I556" s="180"/>
      <c r="J556" s="365"/>
      <c r="K556" s="178"/>
      <c r="L556" s="180"/>
      <c r="M556" s="180"/>
      <c r="N556" s="178"/>
      <c r="O556" s="180"/>
      <c r="P556" s="365"/>
      <c r="T556" s="137"/>
    </row>
    <row r="557" spans="1:20" ht="24" customHeight="1" x14ac:dyDescent="0.25">
      <c r="A557" s="94" t="s">
        <v>610</v>
      </c>
      <c r="B557" s="11" t="s">
        <v>611</v>
      </c>
      <c r="C557" s="403"/>
      <c r="D557" s="339">
        <v>15000</v>
      </c>
      <c r="E557" s="338">
        <v>15000</v>
      </c>
      <c r="F557" s="330">
        <v>15000</v>
      </c>
      <c r="G557" s="330">
        <v>25000</v>
      </c>
      <c r="H557" s="196">
        <v>30000</v>
      </c>
      <c r="I557" s="180">
        <v>77000</v>
      </c>
      <c r="J557" s="365">
        <v>77000</v>
      </c>
      <c r="K557" s="178">
        <v>40000</v>
      </c>
      <c r="L557" s="180">
        <v>40000</v>
      </c>
      <c r="M557" s="180">
        <v>40000</v>
      </c>
      <c r="N557" s="178">
        <v>40000</v>
      </c>
      <c r="O557" s="227">
        <f t="shared" si="137"/>
        <v>40000</v>
      </c>
      <c r="P557" s="365">
        <v>0</v>
      </c>
      <c r="T557" s="137"/>
    </row>
    <row r="558" spans="1:20" ht="15" customHeight="1" x14ac:dyDescent="0.25">
      <c r="C558" s="406" t="s">
        <v>1056</v>
      </c>
      <c r="D558" s="339"/>
      <c r="E558" s="338"/>
      <c r="F558" s="330"/>
      <c r="G558" s="330"/>
      <c r="H558" s="196"/>
      <c r="I558" s="180"/>
      <c r="J558" s="365"/>
      <c r="K558" s="178"/>
      <c r="L558" s="180"/>
      <c r="M558" s="180"/>
      <c r="N558" s="178"/>
      <c r="O558" s="180"/>
      <c r="P558" s="365"/>
      <c r="T558" s="137"/>
    </row>
    <row r="559" spans="1:20" ht="24" customHeight="1" x14ac:dyDescent="0.25">
      <c r="A559" s="94" t="s">
        <v>612</v>
      </c>
      <c r="B559" s="11" t="s">
        <v>613</v>
      </c>
      <c r="C559" s="403"/>
      <c r="D559" s="339">
        <v>0</v>
      </c>
      <c r="E559" s="338">
        <v>30000</v>
      </c>
      <c r="F559" s="330">
        <v>50000</v>
      </c>
      <c r="G559" s="330">
        <v>50000</v>
      </c>
      <c r="H559" s="196">
        <v>50000</v>
      </c>
      <c r="I559" s="180">
        <v>150000</v>
      </c>
      <c r="J559" s="365">
        <v>150000</v>
      </c>
      <c r="K559" s="178">
        <v>140000</v>
      </c>
      <c r="L559" s="180">
        <v>140000</v>
      </c>
      <c r="M559" s="180">
        <v>140000</v>
      </c>
      <c r="N559" s="178">
        <v>20000</v>
      </c>
      <c r="O559" s="227">
        <f t="shared" si="137"/>
        <v>20000</v>
      </c>
      <c r="P559" s="365">
        <v>0</v>
      </c>
      <c r="T559" s="137"/>
    </row>
    <row r="560" spans="1:20" ht="14.25" customHeight="1" x14ac:dyDescent="0.25">
      <c r="C560" s="406" t="s">
        <v>1098</v>
      </c>
      <c r="D560" s="339"/>
      <c r="E560" s="338"/>
      <c r="F560" s="330"/>
      <c r="G560" s="330"/>
      <c r="H560" s="196"/>
      <c r="I560" s="180"/>
      <c r="J560" s="365"/>
      <c r="K560" s="178"/>
      <c r="L560" s="180"/>
      <c r="M560" s="180"/>
      <c r="N560" s="178"/>
      <c r="O560" s="180"/>
      <c r="P560" s="365"/>
      <c r="T560" s="137"/>
    </row>
    <row r="561" spans="1:20" s="157" customFormat="1" ht="23.25" customHeight="1" x14ac:dyDescent="0.25">
      <c r="A561" s="343" t="s">
        <v>917</v>
      </c>
      <c r="B561" s="160" t="s">
        <v>848</v>
      </c>
      <c r="C561" s="403"/>
      <c r="D561" s="339">
        <v>0</v>
      </c>
      <c r="E561" s="338"/>
      <c r="F561" s="330">
        <v>0</v>
      </c>
      <c r="G561" s="330">
        <v>50000</v>
      </c>
      <c r="H561" s="196">
        <v>35000</v>
      </c>
      <c r="I561" s="180"/>
      <c r="J561" s="365">
        <v>0</v>
      </c>
      <c r="K561" s="178">
        <v>0</v>
      </c>
      <c r="L561" s="180">
        <v>0</v>
      </c>
      <c r="M561" s="180">
        <v>0</v>
      </c>
      <c r="N561" s="178">
        <v>10000</v>
      </c>
      <c r="O561" s="227">
        <f t="shared" si="137"/>
        <v>10000</v>
      </c>
      <c r="P561" s="365">
        <v>0</v>
      </c>
      <c r="R561" s="63"/>
      <c r="T561" s="137"/>
    </row>
    <row r="562" spans="1:20" s="157" customFormat="1" ht="13.5" customHeight="1" x14ac:dyDescent="0.25">
      <c r="A562" s="158"/>
      <c r="B562" s="158"/>
      <c r="C562" s="406" t="s">
        <v>1058</v>
      </c>
      <c r="D562" s="339"/>
      <c r="E562" s="338"/>
      <c r="F562" s="330"/>
      <c r="G562" s="330"/>
      <c r="H562" s="196"/>
      <c r="I562" s="180"/>
      <c r="J562" s="365"/>
      <c r="K562" s="178"/>
      <c r="L562" s="180"/>
      <c r="M562" s="180"/>
      <c r="N562" s="178"/>
      <c r="O562" s="180"/>
      <c r="P562" s="365"/>
      <c r="R562" s="63"/>
      <c r="T562" s="137"/>
    </row>
    <row r="563" spans="1:20" s="157" customFormat="1" ht="22.5" customHeight="1" x14ac:dyDescent="0.25">
      <c r="A563" s="344" t="s">
        <v>918</v>
      </c>
      <c r="B563" s="160" t="s">
        <v>849</v>
      </c>
      <c r="C563" s="403"/>
      <c r="D563" s="339">
        <v>0</v>
      </c>
      <c r="E563" s="338"/>
      <c r="F563" s="330">
        <v>0</v>
      </c>
      <c r="G563" s="330">
        <v>6000</v>
      </c>
      <c r="H563" s="196">
        <v>6000</v>
      </c>
      <c r="I563" s="180">
        <v>6000</v>
      </c>
      <c r="J563" s="365">
        <v>6000</v>
      </c>
      <c r="K563" s="178">
        <v>0</v>
      </c>
      <c r="L563" s="180">
        <v>0</v>
      </c>
      <c r="M563" s="180">
        <v>0</v>
      </c>
      <c r="N563" s="178">
        <v>0</v>
      </c>
      <c r="O563" s="227">
        <f t="shared" si="137"/>
        <v>0</v>
      </c>
      <c r="P563" s="365">
        <v>0</v>
      </c>
      <c r="R563" s="63"/>
      <c r="T563" s="137"/>
    </row>
    <row r="564" spans="1:20" s="157" customFormat="1" ht="13.5" customHeight="1" x14ac:dyDescent="0.25">
      <c r="A564" s="158"/>
      <c r="B564" s="158"/>
      <c r="C564" s="406" t="s">
        <v>1059</v>
      </c>
      <c r="D564" s="339"/>
      <c r="E564" s="338"/>
      <c r="F564" s="330"/>
      <c r="G564" s="330"/>
      <c r="H564" s="196"/>
      <c r="I564" s="180"/>
      <c r="J564" s="365"/>
      <c r="K564" s="178"/>
      <c r="L564" s="180"/>
      <c r="M564" s="180"/>
      <c r="N564" s="178"/>
      <c r="O564" s="180"/>
      <c r="P564" s="365"/>
      <c r="R564" s="63"/>
      <c r="T564" s="137"/>
    </row>
    <row r="565" spans="1:20" s="258" customFormat="1" ht="24.75" customHeight="1" x14ac:dyDescent="0.25">
      <c r="A565" s="341" t="s">
        <v>915</v>
      </c>
      <c r="B565" s="342" t="s">
        <v>916</v>
      </c>
      <c r="C565" s="403"/>
      <c r="D565" s="339"/>
      <c r="E565" s="338"/>
      <c r="F565" s="330"/>
      <c r="G565" s="330"/>
      <c r="H565" s="196">
        <v>25000</v>
      </c>
      <c r="I565" s="180"/>
      <c r="J565" s="365">
        <v>0</v>
      </c>
      <c r="K565" s="178">
        <v>0</v>
      </c>
      <c r="L565" s="180">
        <v>0</v>
      </c>
      <c r="M565" s="180">
        <v>0</v>
      </c>
      <c r="N565" s="178">
        <v>0</v>
      </c>
      <c r="O565" s="227">
        <f t="shared" si="137"/>
        <v>0</v>
      </c>
      <c r="P565" s="365">
        <v>0</v>
      </c>
      <c r="R565" s="63"/>
      <c r="T565" s="137"/>
    </row>
    <row r="566" spans="1:20" s="258" customFormat="1" ht="13.5" customHeight="1" x14ac:dyDescent="0.25">
      <c r="A566" s="335"/>
      <c r="B566" s="335"/>
      <c r="C566" s="406" t="s">
        <v>1036</v>
      </c>
      <c r="D566" s="339"/>
      <c r="E566" s="338"/>
      <c r="F566" s="330"/>
      <c r="G566" s="330"/>
      <c r="H566" s="196"/>
      <c r="I566" s="180"/>
      <c r="J566" s="365"/>
      <c r="K566" s="178"/>
      <c r="L566" s="180"/>
      <c r="M566" s="180"/>
      <c r="N566" s="178"/>
      <c r="O566" s="180"/>
      <c r="P566" s="365"/>
      <c r="R566" s="63"/>
      <c r="T566" s="137"/>
    </row>
    <row r="567" spans="1:20" s="258" customFormat="1" ht="24" customHeight="1" x14ac:dyDescent="0.25">
      <c r="A567" s="344" t="s">
        <v>976</v>
      </c>
      <c r="B567" s="258" t="s">
        <v>642</v>
      </c>
      <c r="C567" s="405"/>
      <c r="D567" s="339">
        <v>0</v>
      </c>
      <c r="E567" s="338"/>
      <c r="F567" s="330">
        <v>0</v>
      </c>
      <c r="G567" s="330">
        <v>0</v>
      </c>
      <c r="H567" s="196">
        <v>0</v>
      </c>
      <c r="I567" s="180">
        <v>50000</v>
      </c>
      <c r="J567" s="365">
        <v>50000</v>
      </c>
      <c r="K567" s="178">
        <v>70000</v>
      </c>
      <c r="L567" s="180">
        <v>70000</v>
      </c>
      <c r="M567" s="180">
        <v>70000</v>
      </c>
      <c r="N567" s="178">
        <v>80000</v>
      </c>
      <c r="O567" s="227">
        <f t="shared" si="137"/>
        <v>80000</v>
      </c>
      <c r="P567" s="365">
        <v>0</v>
      </c>
      <c r="R567" s="63"/>
      <c r="T567" s="137"/>
    </row>
    <row r="568" spans="1:20" s="258" customFormat="1" ht="13.5" customHeight="1" x14ac:dyDescent="0.25">
      <c r="A568" s="344"/>
      <c r="C568" s="406" t="s">
        <v>1099</v>
      </c>
      <c r="D568" s="339"/>
      <c r="E568" s="338"/>
      <c r="F568" s="330"/>
      <c r="G568" s="330"/>
      <c r="H568" s="196"/>
      <c r="I568" s="180"/>
      <c r="J568" s="365"/>
      <c r="K568" s="178"/>
      <c r="L568" s="180"/>
      <c r="M568" s="180"/>
      <c r="N568" s="178"/>
      <c r="O568" s="180"/>
      <c r="P568" s="365"/>
      <c r="R568" s="63"/>
      <c r="T568" s="137"/>
    </row>
    <row r="569" spans="1:20" s="258" customFormat="1" ht="22.5" customHeight="1" x14ac:dyDescent="0.25">
      <c r="A569" s="344" t="s">
        <v>1110</v>
      </c>
      <c r="B569" s="258" t="s">
        <v>1111</v>
      </c>
      <c r="C569" s="405"/>
      <c r="D569" s="339"/>
      <c r="E569" s="338"/>
      <c r="F569" s="330"/>
      <c r="G569" s="330"/>
      <c r="H569" s="196"/>
      <c r="I569" s="180"/>
      <c r="J569" s="365"/>
      <c r="K569" s="178"/>
      <c r="L569" s="180"/>
      <c r="M569" s="180"/>
      <c r="N569" s="178">
        <v>2500</v>
      </c>
      <c r="O569" s="227">
        <f t="shared" si="137"/>
        <v>2500</v>
      </c>
      <c r="P569" s="365"/>
      <c r="R569" s="63"/>
      <c r="T569" s="137"/>
    </row>
    <row r="570" spans="1:20" s="258" customFormat="1" ht="13.5" customHeight="1" x14ac:dyDescent="0.25">
      <c r="A570" s="344"/>
      <c r="C570" s="405" t="s">
        <v>1050</v>
      </c>
      <c r="D570" s="339"/>
      <c r="E570" s="338"/>
      <c r="F570" s="330"/>
      <c r="G570" s="330"/>
      <c r="H570" s="196"/>
      <c r="I570" s="180"/>
      <c r="J570" s="365"/>
      <c r="K570" s="178"/>
      <c r="L570" s="180"/>
      <c r="M570" s="180"/>
      <c r="N570" s="178"/>
      <c r="O570" s="180"/>
      <c r="P570" s="365"/>
      <c r="R570" s="63"/>
      <c r="T570" s="137"/>
    </row>
    <row r="571" spans="1:20" s="258" customFormat="1" ht="22.5" customHeight="1" x14ac:dyDescent="0.25">
      <c r="A571" s="344" t="s">
        <v>1129</v>
      </c>
      <c r="B571" s="258" t="s">
        <v>1130</v>
      </c>
      <c r="C571" s="405"/>
      <c r="D571" s="339"/>
      <c r="E571" s="338"/>
      <c r="F571" s="330"/>
      <c r="G571" s="330"/>
      <c r="H571" s="196"/>
      <c r="I571" s="180"/>
      <c r="J571" s="365"/>
      <c r="K571" s="178"/>
      <c r="L571" s="180"/>
      <c r="M571" s="180"/>
      <c r="N571" s="178"/>
      <c r="O571" s="227"/>
      <c r="P571" s="365"/>
      <c r="R571" s="63"/>
      <c r="T571" s="137"/>
    </row>
    <row r="572" spans="1:20" s="258" customFormat="1" ht="13.5" customHeight="1" x14ac:dyDescent="0.25">
      <c r="A572" s="344"/>
      <c r="C572" s="405" t="s">
        <v>1050</v>
      </c>
      <c r="D572" s="339"/>
      <c r="E572" s="338"/>
      <c r="F572" s="330"/>
      <c r="G572" s="330"/>
      <c r="H572" s="196"/>
      <c r="I572" s="180"/>
      <c r="J572" s="365"/>
      <c r="K572" s="178"/>
      <c r="L572" s="180"/>
      <c r="M572" s="180"/>
      <c r="N572" s="178"/>
      <c r="O572" s="180"/>
      <c r="P572" s="365"/>
      <c r="R572" s="63"/>
      <c r="T572" s="137"/>
    </row>
    <row r="573" spans="1:20" ht="24" customHeight="1" x14ac:dyDescent="0.25">
      <c r="A573" s="94" t="s">
        <v>602</v>
      </c>
      <c r="B573" s="11" t="s">
        <v>603</v>
      </c>
      <c r="C573" s="405"/>
      <c r="D573" s="339">
        <v>50</v>
      </c>
      <c r="E573" s="338">
        <v>250</v>
      </c>
      <c r="F573" s="330">
        <v>0</v>
      </c>
      <c r="G573" s="330">
        <v>0</v>
      </c>
      <c r="H573" s="196">
        <v>0</v>
      </c>
      <c r="I573" s="180"/>
      <c r="J573" s="365">
        <v>0</v>
      </c>
      <c r="K573" s="178"/>
      <c r="L573" s="180">
        <v>0</v>
      </c>
      <c r="M573" s="180">
        <v>0</v>
      </c>
      <c r="N573" s="178"/>
      <c r="O573" s="227">
        <f t="shared" si="137"/>
        <v>0</v>
      </c>
      <c r="P573" s="365">
        <v>0</v>
      </c>
      <c r="T573" s="137"/>
    </row>
    <row r="574" spans="1:20" ht="15.75" customHeight="1" x14ac:dyDescent="0.25">
      <c r="C574" s="379" t="s">
        <v>1090</v>
      </c>
      <c r="D574" s="339"/>
      <c r="E574" s="338"/>
      <c r="H574" s="264"/>
      <c r="I574" s="180"/>
      <c r="J574" s="179"/>
      <c r="K574" s="178"/>
      <c r="L574" s="180"/>
      <c r="M574" s="14"/>
      <c r="N574" s="178"/>
      <c r="O574" s="180"/>
      <c r="P574" s="179"/>
      <c r="T574" s="137"/>
    </row>
    <row r="575" spans="1:20" ht="24" customHeight="1" x14ac:dyDescent="0.25">
      <c r="A575" s="94">
        <v>4915</v>
      </c>
      <c r="B575" s="104" t="s">
        <v>614</v>
      </c>
      <c r="C575" s="105"/>
      <c r="D575" s="106">
        <f t="shared" ref="D575:P575" si="138">SUM(D$535:D$574)</f>
        <v>223550</v>
      </c>
      <c r="E575" s="107">
        <f t="shared" si="138"/>
        <v>265250</v>
      </c>
      <c r="F575" s="107">
        <f t="shared" si="138"/>
        <v>429000</v>
      </c>
      <c r="G575" s="107">
        <f t="shared" si="138"/>
        <v>696128</v>
      </c>
      <c r="H575" s="188">
        <f t="shared" si="138"/>
        <v>347000</v>
      </c>
      <c r="I575" s="187">
        <f t="shared" si="138"/>
        <v>499000</v>
      </c>
      <c r="J575" s="188">
        <f t="shared" si="138"/>
        <v>499000</v>
      </c>
      <c r="K575" s="189">
        <f t="shared" si="138"/>
        <v>411000</v>
      </c>
      <c r="L575" s="187">
        <f t="shared" si="138"/>
        <v>411000</v>
      </c>
      <c r="M575" s="382">
        <f t="shared" si="138"/>
        <v>411000</v>
      </c>
      <c r="N575" s="189">
        <f t="shared" si="138"/>
        <v>311000</v>
      </c>
      <c r="O575" s="187">
        <f t="shared" si="138"/>
        <v>311000</v>
      </c>
      <c r="P575" s="188">
        <f t="shared" si="138"/>
        <v>0</v>
      </c>
      <c r="T575" s="137"/>
    </row>
    <row r="576" spans="1:20" ht="24" customHeight="1" x14ac:dyDescent="0.25">
      <c r="D576" s="339"/>
      <c r="E576" s="338"/>
      <c r="H576" s="264"/>
      <c r="I576" s="182"/>
      <c r="J576" s="184"/>
      <c r="K576" s="183"/>
      <c r="N576" s="183"/>
      <c r="P576" s="264"/>
      <c r="T576" s="137"/>
    </row>
    <row r="577" spans="1:20" ht="24" customHeight="1" x14ac:dyDescent="0.25">
      <c r="D577" s="339"/>
      <c r="E577" s="338"/>
      <c r="H577" s="264"/>
      <c r="I577" s="182"/>
      <c r="J577" s="184"/>
      <c r="K577" s="183"/>
      <c r="N577" s="183"/>
      <c r="P577" s="264"/>
      <c r="T577" s="137"/>
    </row>
    <row r="578" spans="1:20" ht="24" customHeight="1" x14ac:dyDescent="0.25">
      <c r="B578" s="104" t="s">
        <v>615</v>
      </c>
      <c r="C578" s="105"/>
      <c r="D578" s="106">
        <f t="shared" ref="D578:P578" si="139">D$26+D$37+D$91+D$97+D$104+D$112+D$126+D$134+D$204+D$213+D$221+D$264+D$268+D$298+D$306+D$318+D$322+D$330+D$338+D$352+D$358+D$361+D$365+D$385+D$391+D$396+D$400+D$405+D$413+D$423+D$427+D$437+D$465+D$469+D$473+D$481+D$486+D$501+D$518+D$527+D$533+D$575</f>
        <v>1364895.4900000002</v>
      </c>
      <c r="E578" s="107">
        <f t="shared" si="139"/>
        <v>1409301.7999999998</v>
      </c>
      <c r="F578" s="107">
        <f t="shared" si="139"/>
        <v>1606452.6699999997</v>
      </c>
      <c r="G578" s="107">
        <f t="shared" si="139"/>
        <v>1976706.1200000003</v>
      </c>
      <c r="H578" s="188">
        <f t="shared" si="139"/>
        <v>2245618.6800000002</v>
      </c>
      <c r="I578" s="187">
        <f t="shared" si="139"/>
        <v>3060798</v>
      </c>
      <c r="J578" s="188">
        <f t="shared" si="139"/>
        <v>1930518.2499999998</v>
      </c>
      <c r="K578" s="189">
        <f t="shared" si="139"/>
        <v>2053331</v>
      </c>
      <c r="L578" s="187">
        <f t="shared" si="139"/>
        <v>2053331</v>
      </c>
      <c r="M578" s="382">
        <f t="shared" si="139"/>
        <v>1826740.9100000001</v>
      </c>
      <c r="N578" s="189">
        <f t="shared" si="139"/>
        <v>2225414</v>
      </c>
      <c r="O578" s="187">
        <f t="shared" si="139"/>
        <v>2225414</v>
      </c>
      <c r="P578" s="188">
        <f t="shared" si="139"/>
        <v>1220644.4200000002</v>
      </c>
      <c r="T578" s="137"/>
    </row>
    <row r="579" spans="1:20" s="4" customFormat="1" ht="12.75" customHeight="1" x14ac:dyDescent="0.25">
      <c r="A579" s="141"/>
      <c r="C579" s="98"/>
      <c r="D579" s="56"/>
      <c r="E579" s="21"/>
      <c r="F579" s="21"/>
      <c r="G579" s="21"/>
      <c r="H579" s="179"/>
      <c r="I579" s="180"/>
      <c r="J579" s="179"/>
      <c r="K579" s="178"/>
      <c r="L579" s="180"/>
      <c r="M579" s="14"/>
      <c r="N579" s="178"/>
      <c r="O579" s="180"/>
      <c r="P579" s="179"/>
      <c r="R579" s="146"/>
      <c r="T579" s="137"/>
    </row>
    <row r="580" spans="1:20" s="32" customFormat="1" ht="12.75" customHeight="1" x14ac:dyDescent="0.25">
      <c r="A580" s="142"/>
      <c r="C580" s="33" t="s">
        <v>640</v>
      </c>
      <c r="D580" s="429">
        <v>1364895.49</v>
      </c>
      <c r="E580" s="352">
        <v>1409301.8</v>
      </c>
      <c r="F580" s="352">
        <v>1606452.67</v>
      </c>
      <c r="G580" s="352">
        <v>1976706.12</v>
      </c>
      <c r="H580" s="360">
        <v>2245618.6800000002</v>
      </c>
      <c r="I580" s="359">
        <v>3060798</v>
      </c>
      <c r="J580" s="360">
        <v>1930518.25</v>
      </c>
      <c r="K580" s="361">
        <v>2053331</v>
      </c>
      <c r="L580" s="359">
        <v>2053331</v>
      </c>
      <c r="M580" s="352">
        <v>1826740.91</v>
      </c>
      <c r="N580" s="361">
        <v>2225414</v>
      </c>
      <c r="O580" s="359">
        <v>2225414</v>
      </c>
      <c r="P580" s="360">
        <v>1220644.42</v>
      </c>
      <c r="R580" s="239"/>
      <c r="T580" s="137"/>
    </row>
    <row r="581" spans="1:20" s="35" customFormat="1" ht="12.75" customHeight="1" x14ac:dyDescent="0.25">
      <c r="A581" s="7"/>
      <c r="C581" s="36" t="s">
        <v>641</v>
      </c>
      <c r="D581" s="430">
        <f t="shared" ref="D581:H581" si="140">D580-D578</f>
        <v>0</v>
      </c>
      <c r="E581" s="353">
        <f t="shared" si="140"/>
        <v>0</v>
      </c>
      <c r="F581" s="353">
        <f t="shared" si="140"/>
        <v>0</v>
      </c>
      <c r="G581" s="353">
        <f t="shared" si="140"/>
        <v>0</v>
      </c>
      <c r="H581" s="192">
        <f t="shared" si="140"/>
        <v>0</v>
      </c>
      <c r="I581" s="190">
        <f t="shared" ref="I581:M581" si="141">I580-I578</f>
        <v>0</v>
      </c>
      <c r="J581" s="192">
        <f t="shared" si="141"/>
        <v>0</v>
      </c>
      <c r="K581" s="191">
        <f t="shared" si="141"/>
        <v>0</v>
      </c>
      <c r="L581" s="190">
        <f t="shared" si="141"/>
        <v>0</v>
      </c>
      <c r="M581" s="421">
        <f t="shared" si="141"/>
        <v>0</v>
      </c>
      <c r="N581" s="191">
        <f t="shared" ref="N581:P581" si="142">N580-N578</f>
        <v>0</v>
      </c>
      <c r="O581" s="190">
        <f t="shared" si="142"/>
        <v>0</v>
      </c>
      <c r="P581" s="192">
        <f t="shared" si="142"/>
        <v>0</v>
      </c>
      <c r="R581" s="240"/>
      <c r="T581" s="137"/>
    </row>
    <row r="582" spans="1:20" ht="16.5" customHeight="1" x14ac:dyDescent="0.25">
      <c r="T582" s="137"/>
    </row>
    <row r="583" spans="1:20" ht="24" customHeight="1" x14ac:dyDescent="0.25">
      <c r="L583" s="182">
        <f>L578-L575</f>
        <v>1642331</v>
      </c>
      <c r="O583" s="182">
        <f>O578-O575</f>
        <v>1914414</v>
      </c>
    </row>
  </sheetData>
  <sortState ref="A37:AK84">
    <sortCondition ref="A37:A84"/>
  </sortState>
  <pageMargins left="0.23" right="0.2" top="0.52" bottom="0.34" header="0.3" footer="0.17"/>
  <pageSetup paperSize="3" scale="59" fitToHeight="55" orientation="landscape" r:id="rId1"/>
  <headerFooter>
    <oddFooter>&amp;L&amp;8&amp;D &amp;T&amp;C&amp;10&amp;P  of  &amp;N&amp;R&amp;8&amp;F &amp;A</oddFooter>
  </headerFooter>
  <rowBreaks count="16" manualBreakCount="16">
    <brk id="26" max="16383" man="1"/>
    <brk id="61" max="16383" man="1"/>
    <brk id="97" max="16383" man="1"/>
    <brk id="134" max="16383" man="1"/>
    <brk id="173" max="16383" man="1"/>
    <brk id="204" max="16383" man="1"/>
    <brk id="221" max="16383" man="1"/>
    <brk id="264" max="16383" man="1"/>
    <brk id="306" max="16383" man="1"/>
    <brk id="338" max="16383" man="1"/>
    <brk id="361" max="16383" man="1"/>
    <brk id="391" max="16383" man="1"/>
    <brk id="437" max="16383" man="1"/>
    <brk id="465" max="16383" man="1"/>
    <brk id="486" max="16383" man="1"/>
    <brk id="5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zoomScale="75" zoomScaleNormal="75" workbookViewId="0">
      <pane xSplit="3" ySplit="7" topLeftCell="D8" activePane="bottomRight" state="frozen"/>
      <selection activeCell="AA9" sqref="AA9"/>
      <selection pane="topRight" activeCell="AA9" sqref="AA9"/>
      <selection pane="bottomLeft" activeCell="AA9" sqref="AA9"/>
      <selection pane="bottomRight" activeCell="C29" sqref="C29"/>
    </sheetView>
  </sheetViews>
  <sheetFormatPr defaultColWidth="18.28515625" defaultRowHeight="24" customHeight="1" x14ac:dyDescent="0.3"/>
  <cols>
    <col min="1" max="1" width="11.85546875" style="50" customWidth="1"/>
    <col min="2" max="2" width="1.5703125" style="45" customWidth="1"/>
    <col min="3" max="3" width="43.28515625" style="13" customWidth="1"/>
    <col min="4" max="4" width="18.28515625" style="12"/>
    <col min="5" max="16" width="18.28515625" style="128"/>
    <col min="17" max="16384" width="18.28515625" style="13"/>
  </cols>
  <sheetData>
    <row r="1" spans="1:16" s="356" customFormat="1" ht="18" customHeight="1" x14ac:dyDescent="0.3">
      <c r="A1" s="469" t="s">
        <v>616</v>
      </c>
      <c r="B1" s="47"/>
      <c r="D1" s="14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</row>
    <row r="2" spans="1:16" ht="18" customHeight="1" x14ac:dyDescent="0.3">
      <c r="A2" s="48" t="s">
        <v>1116</v>
      </c>
      <c r="D2" s="14"/>
      <c r="E2" s="358"/>
    </row>
    <row r="3" spans="1:16" ht="3" customHeight="1" x14ac:dyDescent="0.3">
      <c r="A3" s="48"/>
      <c r="D3" s="165"/>
      <c r="E3" s="129"/>
      <c r="F3" s="103"/>
      <c r="G3" s="129"/>
      <c r="H3" s="129"/>
      <c r="I3" s="103"/>
      <c r="J3" s="129"/>
      <c r="K3" s="200"/>
      <c r="L3" s="103"/>
      <c r="M3" s="129"/>
      <c r="N3" s="200"/>
      <c r="O3" s="103"/>
      <c r="P3" s="129"/>
    </row>
    <row r="4" spans="1:16" s="38" customFormat="1" ht="15" customHeight="1" x14ac:dyDescent="0.3">
      <c r="A4" s="48"/>
      <c r="B4" s="37"/>
      <c r="C4" s="16"/>
      <c r="D4" s="437" t="s">
        <v>622</v>
      </c>
      <c r="E4" s="386" t="s">
        <v>623</v>
      </c>
      <c r="F4" s="386" t="s">
        <v>624</v>
      </c>
      <c r="G4" s="386" t="s">
        <v>846</v>
      </c>
      <c r="H4" s="387" t="s">
        <v>869</v>
      </c>
      <c r="I4" s="18" t="s">
        <v>888</v>
      </c>
      <c r="J4" s="262" t="s">
        <v>888</v>
      </c>
      <c r="K4" s="60" t="s">
        <v>948</v>
      </c>
      <c r="L4" s="18" t="s">
        <v>948</v>
      </c>
      <c r="M4" s="262" t="s">
        <v>948</v>
      </c>
      <c r="N4" s="60" t="s">
        <v>1065</v>
      </c>
      <c r="O4" s="18" t="s">
        <v>1065</v>
      </c>
      <c r="P4" s="262" t="s">
        <v>1065</v>
      </c>
    </row>
    <row r="5" spans="1:16" s="38" customFormat="1" ht="18" customHeight="1" x14ac:dyDescent="0.3">
      <c r="A5" s="48"/>
      <c r="B5" s="37"/>
      <c r="D5" s="216" t="s">
        <v>619</v>
      </c>
      <c r="E5" s="19" t="s">
        <v>619</v>
      </c>
      <c r="F5" s="19" t="s">
        <v>619</v>
      </c>
      <c r="G5" s="19" t="s">
        <v>619</v>
      </c>
      <c r="H5" s="263" t="s">
        <v>619</v>
      </c>
      <c r="I5" s="18" t="str">
        <f>'Appropriation View'!I5</f>
        <v>Adjusted</v>
      </c>
      <c r="J5" s="26" t="s">
        <v>619</v>
      </c>
      <c r="K5" s="60" t="str">
        <f>'Appropriation View'!K5</f>
        <v>Adopted</v>
      </c>
      <c r="L5" s="18" t="str">
        <f>'Appropriation View'!L5</f>
        <v>Adjusted</v>
      </c>
      <c r="M5" s="26" t="s">
        <v>1064</v>
      </c>
      <c r="N5" s="60" t="str">
        <f>'Appropriation View'!N5</f>
        <v>Adopted</v>
      </c>
      <c r="O5" s="18" t="str">
        <f>'Appropriation View'!O5</f>
        <v>Adjusted</v>
      </c>
      <c r="P5" s="447" t="s">
        <v>1109</v>
      </c>
    </row>
    <row r="6" spans="1:16" s="15" customFormat="1" ht="18" customHeight="1" x14ac:dyDescent="0.25">
      <c r="A6" s="49" t="s">
        <v>688</v>
      </c>
      <c r="B6" s="15" t="s">
        <v>1</v>
      </c>
      <c r="D6" s="425" t="s">
        <v>620</v>
      </c>
      <c r="E6" s="381" t="s">
        <v>620</v>
      </c>
      <c r="F6" s="381" t="s">
        <v>620</v>
      </c>
      <c r="G6" s="381" t="s">
        <v>620</v>
      </c>
      <c r="H6" s="185" t="s">
        <v>620</v>
      </c>
      <c r="I6" s="18" t="str">
        <f>'Appropriation View'!I6</f>
        <v>Budget</v>
      </c>
      <c r="J6" s="185" t="s">
        <v>620</v>
      </c>
      <c r="K6" s="60" t="str">
        <f>'Appropriation View'!K6</f>
        <v>Budget</v>
      </c>
      <c r="L6" s="18" t="str">
        <f>'Appropriation View'!L6</f>
        <v>Budget</v>
      </c>
      <c r="M6" s="185" t="s">
        <v>1071</v>
      </c>
      <c r="N6" s="60" t="str">
        <f>'Appropriation View'!N6</f>
        <v>Budget</v>
      </c>
      <c r="O6" s="18" t="str">
        <f>'Appropriation View'!O6</f>
        <v>Budget</v>
      </c>
      <c r="P6" s="448" t="s">
        <v>1126</v>
      </c>
    </row>
    <row r="7" spans="1:16" s="15" customFormat="1" ht="4.5" customHeight="1" x14ac:dyDescent="0.3">
      <c r="A7" s="49"/>
      <c r="B7" s="46"/>
      <c r="D7" s="425"/>
      <c r="E7" s="199"/>
      <c r="F7" s="199"/>
      <c r="G7" s="199"/>
      <c r="H7" s="130"/>
      <c r="I7" s="199"/>
      <c r="J7" s="130"/>
      <c r="K7" s="201"/>
      <c r="L7" s="199"/>
      <c r="M7" s="130"/>
      <c r="N7" s="201"/>
      <c r="O7" s="199"/>
      <c r="P7" s="130"/>
    </row>
    <row r="8" spans="1:16" s="15" customFormat="1" ht="15" customHeight="1" x14ac:dyDescent="0.3">
      <c r="A8" s="145" t="s">
        <v>845</v>
      </c>
      <c r="B8" s="46"/>
      <c r="D8" s="425"/>
      <c r="E8" s="199"/>
      <c r="F8" s="199"/>
      <c r="G8" s="199"/>
      <c r="H8" s="130"/>
      <c r="I8" s="199"/>
      <c r="J8" s="130"/>
      <c r="K8" s="201"/>
      <c r="L8" s="199"/>
      <c r="M8" s="130"/>
      <c r="N8" s="201"/>
      <c r="O8" s="199"/>
      <c r="P8" s="130"/>
    </row>
    <row r="9" spans="1:16" ht="23.25" customHeight="1" x14ac:dyDescent="0.3">
      <c r="A9" s="111">
        <v>4130</v>
      </c>
      <c r="B9" s="109" t="s">
        <v>646</v>
      </c>
      <c r="C9" s="110"/>
      <c r="D9" s="426">
        <f>'Appropriation View'!D26</f>
        <v>44285.479999999996</v>
      </c>
      <c r="E9" s="382">
        <f>'Appropriation View'!E26</f>
        <v>54687.55</v>
      </c>
      <c r="F9" s="382">
        <f>'Appropriation View'!F26</f>
        <v>58907.21</v>
      </c>
      <c r="G9" s="435">
        <f>'Appropriation View'!G26</f>
        <v>60881.68</v>
      </c>
      <c r="H9" s="124">
        <f>'Appropriation View'!H26</f>
        <v>64316.660000000011</v>
      </c>
      <c r="I9" s="123">
        <f>'Appropriation View'!I26</f>
        <v>71188</v>
      </c>
      <c r="J9" s="124">
        <f>'Appropriation View'!J26</f>
        <v>67888.98</v>
      </c>
      <c r="K9" s="122">
        <f>'Appropriation View'!K26</f>
        <v>69800</v>
      </c>
      <c r="L9" s="123">
        <f>'Appropriation View'!L26</f>
        <v>69800</v>
      </c>
      <c r="M9" s="124">
        <f>'Appropriation View'!M26</f>
        <v>66933.31</v>
      </c>
      <c r="N9" s="122">
        <f>'Appropriation View'!N26</f>
        <v>73000</v>
      </c>
      <c r="O9" s="123">
        <f>'Appropriation View'!O26</f>
        <v>73000</v>
      </c>
      <c r="P9" s="124">
        <f>'Appropriation View'!P26</f>
        <v>44366.400000000001</v>
      </c>
    </row>
    <row r="10" spans="1:16" s="17" customFormat="1" ht="23.25" customHeight="1" x14ac:dyDescent="0.3">
      <c r="A10" s="51">
        <v>4140</v>
      </c>
      <c r="B10" s="47" t="s">
        <v>647</v>
      </c>
      <c r="D10" s="236">
        <f>'Appropriation View'!D37</f>
        <v>791.01</v>
      </c>
      <c r="E10" s="14">
        <f>'Appropriation View'!E37</f>
        <v>2586.7200000000003</v>
      </c>
      <c r="F10" s="14">
        <f>'Appropriation View'!F37</f>
        <v>576</v>
      </c>
      <c r="G10" s="358">
        <f>'Appropriation View'!G37</f>
        <v>2593.9899999999998</v>
      </c>
      <c r="H10" s="132">
        <f>'Appropriation View'!H37</f>
        <v>852.25</v>
      </c>
      <c r="I10" s="126">
        <f>'Appropriation View'!I37</f>
        <v>5300</v>
      </c>
      <c r="J10" s="132">
        <f>'Appropriation View'!J37</f>
        <v>4909.99</v>
      </c>
      <c r="K10" s="131">
        <f>'Appropriation View'!K37</f>
        <v>4700</v>
      </c>
      <c r="L10" s="357">
        <f>'Appropriation View'!L37</f>
        <v>4700</v>
      </c>
      <c r="M10" s="132">
        <f>'Appropriation View'!M37</f>
        <v>3418.3500000000004</v>
      </c>
      <c r="N10" s="131">
        <f>'Appropriation View'!N37</f>
        <v>9500</v>
      </c>
      <c r="O10" s="357">
        <f>'Appropriation View'!O37</f>
        <v>9500</v>
      </c>
      <c r="P10" s="132">
        <f>'Appropriation View'!P37</f>
        <v>2610.29</v>
      </c>
    </row>
    <row r="11" spans="1:16" ht="23.25" customHeight="1" x14ac:dyDescent="0.3">
      <c r="A11" s="111">
        <v>4150</v>
      </c>
      <c r="B11" s="109" t="s">
        <v>648</v>
      </c>
      <c r="C11" s="110"/>
      <c r="D11" s="426">
        <f>'Appropriation View'!D91</f>
        <v>67823.88</v>
      </c>
      <c r="E11" s="382">
        <f>'Appropriation View'!E91</f>
        <v>74448.87</v>
      </c>
      <c r="F11" s="382">
        <f>'Appropriation View'!F91</f>
        <v>78071.999999999985</v>
      </c>
      <c r="G11" s="435">
        <f>'Appropriation View'!G91</f>
        <v>68403.259999999995</v>
      </c>
      <c r="H11" s="124">
        <f>'Appropriation View'!H91</f>
        <v>77360.69</v>
      </c>
      <c r="I11" s="123">
        <f>'Appropriation View'!I91</f>
        <v>91535</v>
      </c>
      <c r="J11" s="124">
        <f>'Appropriation View'!J91</f>
        <v>78216.929999999993</v>
      </c>
      <c r="K11" s="122">
        <f>'Appropriation View'!K91</f>
        <v>96266</v>
      </c>
      <c r="L11" s="123">
        <f>'Appropriation View'!L91</f>
        <v>96266</v>
      </c>
      <c r="M11" s="124">
        <f>'Appropriation View'!M91</f>
        <v>77269.5</v>
      </c>
      <c r="N11" s="122">
        <f>'Appropriation View'!N91</f>
        <v>101027</v>
      </c>
      <c r="O11" s="123">
        <f>'Appropriation View'!O91</f>
        <v>101027</v>
      </c>
      <c r="P11" s="124">
        <f>'Appropriation View'!P91</f>
        <v>47692.740000000005</v>
      </c>
    </row>
    <row r="12" spans="1:16" s="17" customFormat="1" ht="23.25" customHeight="1" x14ac:dyDescent="0.3">
      <c r="A12" s="51">
        <v>4152</v>
      </c>
      <c r="B12" s="47" t="s">
        <v>649</v>
      </c>
      <c r="D12" s="236">
        <f>'Appropriation View'!D97</f>
        <v>6296.24</v>
      </c>
      <c r="E12" s="14">
        <f>'Appropriation View'!E97</f>
        <v>9206.5499999999993</v>
      </c>
      <c r="F12" s="14">
        <f>'Appropriation View'!F97</f>
        <v>9174.75</v>
      </c>
      <c r="G12" s="358">
        <f>'Appropriation View'!G97</f>
        <v>9855.2799999999988</v>
      </c>
      <c r="H12" s="132">
        <f>'Appropriation View'!H97</f>
        <v>8822.51</v>
      </c>
      <c r="I12" s="126">
        <f>'Appropriation View'!I97</f>
        <v>10256</v>
      </c>
      <c r="J12" s="132">
        <f>'Appropriation View'!J97</f>
        <v>8939.24</v>
      </c>
      <c r="K12" s="131">
        <f>'Appropriation View'!K97</f>
        <v>12257</v>
      </c>
      <c r="L12" s="357">
        <f>'Appropriation View'!L97</f>
        <v>13257</v>
      </c>
      <c r="M12" s="132">
        <f>'Appropriation View'!M97</f>
        <v>12800</v>
      </c>
      <c r="N12" s="131">
        <f>'Appropriation View'!N97</f>
        <v>12507</v>
      </c>
      <c r="O12" s="357">
        <f>'Appropriation View'!O97</f>
        <v>12507</v>
      </c>
      <c r="P12" s="132">
        <f>'Appropriation View'!P97</f>
        <v>5821.88</v>
      </c>
    </row>
    <row r="13" spans="1:16" ht="23.25" customHeight="1" x14ac:dyDescent="0.3">
      <c r="A13" s="111">
        <v>4153</v>
      </c>
      <c r="B13" s="109" t="s">
        <v>650</v>
      </c>
      <c r="C13" s="110"/>
      <c r="D13" s="426">
        <f>'Appropriation View'!D104</f>
        <v>11469.21</v>
      </c>
      <c r="E13" s="382">
        <f>'Appropriation View'!E104</f>
        <v>18088.07</v>
      </c>
      <c r="F13" s="382">
        <f>'Appropriation View'!F104</f>
        <v>16521.34</v>
      </c>
      <c r="G13" s="435">
        <f>'Appropriation View'!G104</f>
        <v>21307.69</v>
      </c>
      <c r="H13" s="124">
        <f>'Appropriation View'!H104</f>
        <v>22527.15</v>
      </c>
      <c r="I13" s="123">
        <f>'Appropriation View'!I104</f>
        <v>22000</v>
      </c>
      <c r="J13" s="124">
        <f>'Appropriation View'!J104</f>
        <v>8674.14</v>
      </c>
      <c r="K13" s="122">
        <f>'Appropriation View'!K104</f>
        <v>30000</v>
      </c>
      <c r="L13" s="123">
        <f>'Appropriation View'!L104</f>
        <v>29000</v>
      </c>
      <c r="M13" s="124">
        <f>'Appropriation View'!M104</f>
        <v>6870.29</v>
      </c>
      <c r="N13" s="122">
        <f>'Appropriation View'!N104</f>
        <v>30000</v>
      </c>
      <c r="O13" s="123">
        <f>'Appropriation View'!O104</f>
        <v>30000</v>
      </c>
      <c r="P13" s="124">
        <f>'Appropriation View'!P104</f>
        <v>1397.5</v>
      </c>
    </row>
    <row r="14" spans="1:16" s="17" customFormat="1" ht="23.25" customHeight="1" x14ac:dyDescent="0.3">
      <c r="A14" s="51">
        <v>4155</v>
      </c>
      <c r="B14" s="47" t="s">
        <v>651</v>
      </c>
      <c r="D14" s="236">
        <f>'Appropriation View'!D112</f>
        <v>30147.789999999997</v>
      </c>
      <c r="E14" s="14">
        <f>'Appropriation View'!E112</f>
        <v>32801</v>
      </c>
      <c r="F14" s="14">
        <f>'Appropriation View'!F112</f>
        <v>31355.81</v>
      </c>
      <c r="G14" s="14">
        <f>'Appropriation View'!G112</f>
        <v>35925.300000000003</v>
      </c>
      <c r="H14" s="179">
        <f>'Appropriation View'!H112</f>
        <v>37182.17</v>
      </c>
      <c r="I14" s="180">
        <f>'Appropriation View'!I112</f>
        <v>43028</v>
      </c>
      <c r="J14" s="179">
        <f>'Appropriation View'!J112</f>
        <v>38889.859999999993</v>
      </c>
      <c r="K14" s="178">
        <f>'Appropriation View'!K112</f>
        <v>47028</v>
      </c>
      <c r="L14" s="180">
        <f>'Appropriation View'!L112</f>
        <v>47028</v>
      </c>
      <c r="M14" s="179">
        <f>'Appropriation View'!M112</f>
        <v>40802.600000000006</v>
      </c>
      <c r="N14" s="178">
        <f>'Appropriation View'!N112</f>
        <v>52100</v>
      </c>
      <c r="O14" s="180">
        <f>'Appropriation View'!O112</f>
        <v>52100</v>
      </c>
      <c r="P14" s="179">
        <f>'Appropriation View'!P112</f>
        <v>24476.28</v>
      </c>
    </row>
    <row r="15" spans="1:16" ht="23.25" customHeight="1" x14ac:dyDescent="0.3">
      <c r="A15" s="111">
        <v>4191</v>
      </c>
      <c r="B15" s="109" t="s">
        <v>652</v>
      </c>
      <c r="C15" s="110"/>
      <c r="D15" s="426">
        <f>'Appropriation View'!D126</f>
        <v>9178.43</v>
      </c>
      <c r="E15" s="382">
        <f>'Appropriation View'!E126</f>
        <v>8023.23</v>
      </c>
      <c r="F15" s="382">
        <f>'Appropriation View'!F126</f>
        <v>6095.55</v>
      </c>
      <c r="G15" s="382">
        <f>'Appropriation View'!G126</f>
        <v>11599.029999999999</v>
      </c>
      <c r="H15" s="188">
        <f>'Appropriation View'!H126</f>
        <v>7177.5499999999993</v>
      </c>
      <c r="I15" s="187">
        <f>'Appropriation View'!I126</f>
        <v>13177</v>
      </c>
      <c r="J15" s="188">
        <f>'Appropriation View'!J126</f>
        <v>4934.38</v>
      </c>
      <c r="K15" s="189">
        <f>'Appropriation View'!K126</f>
        <v>13080</v>
      </c>
      <c r="L15" s="187">
        <f>'Appropriation View'!L126</f>
        <v>13080</v>
      </c>
      <c r="M15" s="188">
        <f>'Appropriation View'!M126</f>
        <v>9265.09</v>
      </c>
      <c r="N15" s="189">
        <f>'Appropriation View'!N126</f>
        <v>15485</v>
      </c>
      <c r="O15" s="187">
        <f>'Appropriation View'!O126</f>
        <v>15485</v>
      </c>
      <c r="P15" s="188">
        <f>'Appropriation View'!P126</f>
        <v>6546.75</v>
      </c>
    </row>
    <row r="16" spans="1:16" s="17" customFormat="1" ht="23.25" customHeight="1" x14ac:dyDescent="0.3">
      <c r="A16" s="51">
        <v>4192</v>
      </c>
      <c r="B16" s="47" t="s">
        <v>653</v>
      </c>
      <c r="D16" s="236">
        <f>'Appropriation View'!D134</f>
        <v>637.16999999999996</v>
      </c>
      <c r="E16" s="14">
        <f>'Appropriation View'!E134</f>
        <v>344.6</v>
      </c>
      <c r="F16" s="14">
        <f>'Appropriation View'!F134</f>
        <v>200.26</v>
      </c>
      <c r="G16" s="14">
        <f>'Appropriation View'!G134</f>
        <v>1958.96</v>
      </c>
      <c r="H16" s="179">
        <f>'Appropriation View'!H134</f>
        <v>2521.52</v>
      </c>
      <c r="I16" s="180">
        <f>'Appropriation View'!I134</f>
        <v>3460</v>
      </c>
      <c r="J16" s="179">
        <f>'Appropriation View'!J134</f>
        <v>138.75</v>
      </c>
      <c r="K16" s="178">
        <f>'Appropriation View'!K134</f>
        <v>3460</v>
      </c>
      <c r="L16" s="180">
        <f>'Appropriation View'!L134</f>
        <v>3460</v>
      </c>
      <c r="M16" s="179">
        <f>'Appropriation View'!M134</f>
        <v>1384.24</v>
      </c>
      <c r="N16" s="178">
        <f>'Appropriation View'!N134</f>
        <v>3500</v>
      </c>
      <c r="O16" s="180">
        <f>'Appropriation View'!O134</f>
        <v>3500</v>
      </c>
      <c r="P16" s="179">
        <f>'Appropriation View'!P134</f>
        <v>449.79</v>
      </c>
    </row>
    <row r="17" spans="1:16" ht="23.25" customHeight="1" x14ac:dyDescent="0.3">
      <c r="A17" s="111">
        <v>4194</v>
      </c>
      <c r="B17" s="109" t="s">
        <v>654</v>
      </c>
      <c r="C17" s="110"/>
      <c r="D17" s="426">
        <f>'Appropriation View'!D204</f>
        <v>99957.87</v>
      </c>
      <c r="E17" s="382">
        <f>'Appropriation View'!E204</f>
        <v>78129.589999999953</v>
      </c>
      <c r="F17" s="382">
        <f>'Appropriation View'!F204</f>
        <v>75590.25999999998</v>
      </c>
      <c r="G17" s="382">
        <f>'Appropriation View'!G204</f>
        <v>93525.960000000036</v>
      </c>
      <c r="H17" s="188">
        <f>'Appropriation View'!H204</f>
        <v>73387.73</v>
      </c>
      <c r="I17" s="187">
        <f>'Appropriation View'!I204</f>
        <v>100425</v>
      </c>
      <c r="J17" s="188">
        <f>'Appropriation View'!J204</f>
        <v>84250.87999999999</v>
      </c>
      <c r="K17" s="189">
        <f>'Appropriation View'!K204</f>
        <v>107559</v>
      </c>
      <c r="L17" s="187">
        <f>'Appropriation View'!L204</f>
        <v>107559</v>
      </c>
      <c r="M17" s="188">
        <f>'Appropriation View'!M204</f>
        <v>106923.2</v>
      </c>
      <c r="N17" s="189">
        <f>'Appropriation View'!N204</f>
        <v>113892</v>
      </c>
      <c r="O17" s="187">
        <f>'Appropriation View'!O204</f>
        <v>113892</v>
      </c>
      <c r="P17" s="188">
        <f>'Appropriation View'!P204</f>
        <v>64121.170000000013</v>
      </c>
    </row>
    <row r="18" spans="1:16" s="17" customFormat="1" ht="23.25" customHeight="1" x14ac:dyDescent="0.3">
      <c r="A18" s="51">
        <v>4195</v>
      </c>
      <c r="B18" s="47" t="s">
        <v>655</v>
      </c>
      <c r="D18" s="236">
        <f>'Appropriation View'!D213</f>
        <v>4570.47</v>
      </c>
      <c r="E18" s="14">
        <f>'Appropriation View'!E213</f>
        <v>4624.21</v>
      </c>
      <c r="F18" s="14">
        <f>'Appropriation View'!F213</f>
        <v>5694.63</v>
      </c>
      <c r="G18" s="14">
        <f>'Appropriation View'!G213</f>
        <v>5117.8500000000004</v>
      </c>
      <c r="H18" s="179">
        <f>'Appropriation View'!H213</f>
        <v>5586.07</v>
      </c>
      <c r="I18" s="180">
        <f>'Appropriation View'!I213</f>
        <v>8542</v>
      </c>
      <c r="J18" s="179">
        <f>'Appropriation View'!J213</f>
        <v>7547.7300000000005</v>
      </c>
      <c r="K18" s="178">
        <f>'Appropriation View'!K213</f>
        <v>9542</v>
      </c>
      <c r="L18" s="180">
        <f>'Appropriation View'!L213</f>
        <v>9542</v>
      </c>
      <c r="M18" s="179">
        <f>'Appropriation View'!M213</f>
        <v>8311.1099999999988</v>
      </c>
      <c r="N18" s="178">
        <f>'Appropriation View'!N213</f>
        <v>9700</v>
      </c>
      <c r="O18" s="180">
        <f>'Appropriation View'!O213</f>
        <v>9700</v>
      </c>
      <c r="P18" s="179">
        <f>'Appropriation View'!P213</f>
        <v>5258.7</v>
      </c>
    </row>
    <row r="19" spans="1:16" ht="23.25" customHeight="1" x14ac:dyDescent="0.3">
      <c r="A19" s="111">
        <v>4196</v>
      </c>
      <c r="B19" s="109" t="s">
        <v>656</v>
      </c>
      <c r="C19" s="110"/>
      <c r="D19" s="426">
        <f>'Appropriation View'!D221</f>
        <v>37818.149999999994</v>
      </c>
      <c r="E19" s="382">
        <f>'Appropriation View'!E221</f>
        <v>23256.129999999997</v>
      </c>
      <c r="F19" s="382">
        <f>'Appropriation View'!F221</f>
        <v>35983</v>
      </c>
      <c r="G19" s="382">
        <f>'Appropriation View'!G221</f>
        <v>37948</v>
      </c>
      <c r="H19" s="188">
        <f>'Appropriation View'!H221</f>
        <v>40946</v>
      </c>
      <c r="I19" s="187">
        <f>'Appropriation View'!I221</f>
        <v>42606</v>
      </c>
      <c r="J19" s="188">
        <f>'Appropriation View'!J221</f>
        <v>42606</v>
      </c>
      <c r="K19" s="189">
        <f>'Appropriation View'!K221</f>
        <v>43535</v>
      </c>
      <c r="L19" s="187">
        <f>'Appropriation View'!L221</f>
        <v>43535</v>
      </c>
      <c r="M19" s="188">
        <f>'Appropriation View'!M221</f>
        <v>43535</v>
      </c>
      <c r="N19" s="189">
        <f>'Appropriation View'!N221</f>
        <v>45931</v>
      </c>
      <c r="O19" s="187">
        <f>'Appropriation View'!O221</f>
        <v>45931</v>
      </c>
      <c r="P19" s="188">
        <f>'Appropriation View'!P221</f>
        <v>45931</v>
      </c>
    </row>
    <row r="20" spans="1:16" s="17" customFormat="1" ht="23.25" customHeight="1" x14ac:dyDescent="0.3">
      <c r="A20" s="51">
        <v>4210</v>
      </c>
      <c r="B20" s="47" t="s">
        <v>657</v>
      </c>
      <c r="D20" s="236">
        <f>'Appropriation View'!D264</f>
        <v>197058.96000000005</v>
      </c>
      <c r="E20" s="14">
        <f>'Appropriation View'!E264</f>
        <v>199443.15</v>
      </c>
      <c r="F20" s="14">
        <f>'Appropriation View'!F264</f>
        <v>203939.81000000003</v>
      </c>
      <c r="G20" s="14">
        <f>'Appropriation View'!G264</f>
        <v>211277.90000000002</v>
      </c>
      <c r="H20" s="179">
        <f>'Appropriation View'!H264</f>
        <v>247471.66</v>
      </c>
      <c r="I20" s="180">
        <f>'Appropriation View'!I264</f>
        <v>239807</v>
      </c>
      <c r="J20" s="179">
        <f>'Appropriation View'!J264</f>
        <v>237840.55999999997</v>
      </c>
      <c r="K20" s="178">
        <f>'Appropriation View'!K264</f>
        <v>257692</v>
      </c>
      <c r="L20" s="180">
        <f>'Appropriation View'!L264</f>
        <v>257692</v>
      </c>
      <c r="M20" s="179">
        <f>'Appropriation View'!M264</f>
        <v>251848.34999999998</v>
      </c>
      <c r="N20" s="178">
        <f>'Appropriation View'!N264</f>
        <v>275374</v>
      </c>
      <c r="O20" s="180">
        <f>'Appropriation View'!O264</f>
        <v>275374</v>
      </c>
      <c r="P20" s="179">
        <f>'Appropriation View'!P264</f>
        <v>128265.97000000002</v>
      </c>
    </row>
    <row r="21" spans="1:16" ht="23.25" customHeight="1" x14ac:dyDescent="0.3">
      <c r="A21" s="111">
        <v>4215</v>
      </c>
      <c r="B21" s="109" t="s">
        <v>658</v>
      </c>
      <c r="C21" s="110"/>
      <c r="D21" s="426">
        <f>'Appropriation View'!D268</f>
        <v>3528</v>
      </c>
      <c r="E21" s="382">
        <f>'Appropriation View'!E268</f>
        <v>3201.75</v>
      </c>
      <c r="F21" s="382">
        <f>'Appropriation View'!F268</f>
        <v>3098</v>
      </c>
      <c r="G21" s="382">
        <f>'Appropriation View'!G268</f>
        <v>5009</v>
      </c>
      <c r="H21" s="188">
        <f>'Appropriation View'!H268</f>
        <v>5097</v>
      </c>
      <c r="I21" s="187">
        <f>'Appropriation View'!I268</f>
        <v>5500</v>
      </c>
      <c r="J21" s="188">
        <f>'Appropriation View'!J268</f>
        <v>4955</v>
      </c>
      <c r="K21" s="189">
        <f>'Appropriation View'!K268</f>
        <v>5775</v>
      </c>
      <c r="L21" s="187">
        <f>'Appropriation View'!L268</f>
        <v>5775</v>
      </c>
      <c r="M21" s="188">
        <f>'Appropriation View'!M268</f>
        <v>4940</v>
      </c>
      <c r="N21" s="189">
        <f>'Appropriation View'!N268</f>
        <v>5961</v>
      </c>
      <c r="O21" s="187">
        <f>'Appropriation View'!O268</f>
        <v>5961</v>
      </c>
      <c r="P21" s="188">
        <f>'Appropriation View'!P268</f>
        <v>2980.5</v>
      </c>
    </row>
    <row r="22" spans="1:16" s="17" customFormat="1" ht="23.25" customHeight="1" x14ac:dyDescent="0.3">
      <c r="A22" s="51">
        <v>4220</v>
      </c>
      <c r="B22" s="47" t="s">
        <v>659</v>
      </c>
      <c r="D22" s="236">
        <f>'Appropriation View'!D298</f>
        <v>53533.740000000005</v>
      </c>
      <c r="E22" s="14">
        <f>'Appropriation View'!E298</f>
        <v>65867.06</v>
      </c>
      <c r="F22" s="14">
        <f>'Appropriation View'!F298</f>
        <v>61023.570000000007</v>
      </c>
      <c r="G22" s="14">
        <f>'Appropriation View'!G298</f>
        <v>79862.69</v>
      </c>
      <c r="H22" s="179">
        <f>'Appropriation View'!H298</f>
        <v>69272.01999999999</v>
      </c>
      <c r="I22" s="180">
        <f>'Appropriation View'!I298</f>
        <v>85946</v>
      </c>
      <c r="J22" s="179">
        <f>'Appropriation View'!J298</f>
        <v>70771.299999999988</v>
      </c>
      <c r="K22" s="178">
        <f>'Appropriation View'!K298</f>
        <v>100078</v>
      </c>
      <c r="L22" s="180">
        <f>'Appropriation View'!L298</f>
        <v>100078</v>
      </c>
      <c r="M22" s="179">
        <f>'Appropriation View'!M298</f>
        <v>72780.39</v>
      </c>
      <c r="N22" s="178">
        <f>'Appropriation View'!N298</f>
        <v>107000</v>
      </c>
      <c r="O22" s="180">
        <f>'Appropriation View'!O298</f>
        <v>107000</v>
      </c>
      <c r="P22" s="179">
        <f>'Appropriation View'!P298</f>
        <v>47163.780000000006</v>
      </c>
    </row>
    <row r="23" spans="1:16" s="456" customFormat="1" ht="23.25" customHeight="1" x14ac:dyDescent="0.3">
      <c r="A23" s="454">
        <v>4222</v>
      </c>
      <c r="B23" s="455" t="s">
        <v>1119</v>
      </c>
      <c r="D23" s="458"/>
      <c r="E23" s="459"/>
      <c r="F23" s="459"/>
      <c r="G23" s="459"/>
      <c r="H23" s="460"/>
      <c r="I23" s="457"/>
      <c r="J23" s="460"/>
      <c r="K23" s="461"/>
      <c r="L23" s="457"/>
      <c r="M23" s="460"/>
      <c r="N23" s="461"/>
      <c r="O23" s="457"/>
      <c r="P23" s="460"/>
    </row>
    <row r="24" spans="1:16" ht="23.25" customHeight="1" x14ac:dyDescent="0.3">
      <c r="A24" s="111">
        <v>4225</v>
      </c>
      <c r="B24" s="109" t="s">
        <v>660</v>
      </c>
      <c r="C24" s="110"/>
      <c r="D24" s="426">
        <f>'Appropriation View'!D306</f>
        <v>0</v>
      </c>
      <c r="E24" s="382">
        <f>'Appropriation View'!E306</f>
        <v>289.62</v>
      </c>
      <c r="F24" s="382">
        <f>'Appropriation View'!F306</f>
        <v>0</v>
      </c>
      <c r="G24" s="382">
        <f>'Appropriation View'!G306</f>
        <v>210.53</v>
      </c>
      <c r="H24" s="188">
        <f>'Appropriation View'!H306</f>
        <v>0</v>
      </c>
      <c r="I24" s="187">
        <f>'Appropriation View'!I306</f>
        <v>500</v>
      </c>
      <c r="J24" s="188">
        <f>'Appropriation View'!J306</f>
        <v>0</v>
      </c>
      <c r="K24" s="189">
        <f>'Appropriation View'!K306</f>
        <v>500</v>
      </c>
      <c r="L24" s="187">
        <f>'Appropriation View'!L306</f>
        <v>500</v>
      </c>
      <c r="M24" s="188">
        <f>'Appropriation View'!M306</f>
        <v>0</v>
      </c>
      <c r="N24" s="189">
        <f>'Appropriation View'!N306</f>
        <v>500</v>
      </c>
      <c r="O24" s="187">
        <f>'Appropriation View'!O306</f>
        <v>500</v>
      </c>
      <c r="P24" s="188">
        <f>'Appropriation View'!P306</f>
        <v>0</v>
      </c>
    </row>
    <row r="25" spans="1:16" s="17" customFormat="1" ht="23.25" customHeight="1" x14ac:dyDescent="0.3">
      <c r="A25" s="51">
        <v>4240</v>
      </c>
      <c r="B25" s="47" t="s">
        <v>661</v>
      </c>
      <c r="D25" s="236">
        <f>'Appropriation View'!D318</f>
        <v>11862.42</v>
      </c>
      <c r="E25" s="14">
        <f>'Appropriation View'!E318</f>
        <v>12105.22</v>
      </c>
      <c r="F25" s="14">
        <f>'Appropriation View'!F318</f>
        <v>12590.11</v>
      </c>
      <c r="G25" s="14">
        <f>'Appropriation View'!G318</f>
        <v>12637.43</v>
      </c>
      <c r="H25" s="179">
        <f>'Appropriation View'!H318</f>
        <v>12902.84</v>
      </c>
      <c r="I25" s="180">
        <f>'Appropriation View'!I318</f>
        <v>14225</v>
      </c>
      <c r="J25" s="179">
        <f>'Appropriation View'!J318</f>
        <v>13084.97</v>
      </c>
      <c r="K25" s="178">
        <f>'Appropriation View'!K318</f>
        <v>14525</v>
      </c>
      <c r="L25" s="180">
        <f>'Appropriation View'!L318</f>
        <v>14525</v>
      </c>
      <c r="M25" s="179">
        <f>'Appropriation View'!M318</f>
        <v>13315.75</v>
      </c>
      <c r="N25" s="178">
        <f>'Appropriation View'!N318</f>
        <v>14825</v>
      </c>
      <c r="O25" s="180">
        <f>'Appropriation View'!O318</f>
        <v>14825</v>
      </c>
      <c r="P25" s="179">
        <f>'Appropriation View'!P318</f>
        <v>8425.07</v>
      </c>
    </row>
    <row r="26" spans="1:16" ht="23.25" customHeight="1" x14ac:dyDescent="0.3">
      <c r="A26" s="111">
        <v>4242</v>
      </c>
      <c r="B26" s="109" t="s">
        <v>662</v>
      </c>
      <c r="C26" s="110"/>
      <c r="D26" s="426">
        <f>'Appropriation View'!D322</f>
        <v>2255</v>
      </c>
      <c r="E26" s="382">
        <f>'Appropriation View'!E322</f>
        <v>2160</v>
      </c>
      <c r="F26" s="382">
        <f>'Appropriation View'!F322</f>
        <v>3667.5</v>
      </c>
      <c r="G26" s="382">
        <f>'Appropriation View'!G322</f>
        <v>2430</v>
      </c>
      <c r="H26" s="188">
        <f>'Appropriation View'!H322</f>
        <v>1350</v>
      </c>
      <c r="I26" s="187">
        <f>'Appropriation View'!I322</f>
        <v>3300</v>
      </c>
      <c r="J26" s="188">
        <f>'Appropriation View'!J322</f>
        <v>3255</v>
      </c>
      <c r="K26" s="189">
        <f>'Appropriation View'!K322</f>
        <v>3000</v>
      </c>
      <c r="L26" s="187">
        <f>'Appropriation View'!L322</f>
        <v>3000</v>
      </c>
      <c r="M26" s="188">
        <f>'Appropriation View'!M322</f>
        <v>2870</v>
      </c>
      <c r="N26" s="189">
        <f>'Appropriation View'!N322</f>
        <v>3000</v>
      </c>
      <c r="O26" s="187">
        <f>'Appropriation View'!O322</f>
        <v>3000</v>
      </c>
      <c r="P26" s="188">
        <f>'Appropriation View'!P322</f>
        <v>975</v>
      </c>
    </row>
    <row r="27" spans="1:16" s="17" customFormat="1" ht="23.25" customHeight="1" x14ac:dyDescent="0.3">
      <c r="A27" s="51">
        <v>4290</v>
      </c>
      <c r="B27" s="47" t="s">
        <v>663</v>
      </c>
      <c r="D27" s="236">
        <f>'Appropriation View'!D330</f>
        <v>3209.12</v>
      </c>
      <c r="E27" s="14">
        <f>'Appropriation View'!E330</f>
        <v>480.12</v>
      </c>
      <c r="F27" s="14">
        <f>'Appropriation View'!F330</f>
        <v>480.12</v>
      </c>
      <c r="G27" s="14">
        <f>'Appropriation View'!G330</f>
        <v>750.12</v>
      </c>
      <c r="H27" s="179">
        <f>'Appropriation View'!H330</f>
        <v>508.13</v>
      </c>
      <c r="I27" s="180">
        <f>'Appropriation View'!I330</f>
        <v>1000</v>
      </c>
      <c r="J27" s="179">
        <f>'Appropriation View'!J330</f>
        <v>494.76</v>
      </c>
      <c r="K27" s="178">
        <f>'Appropriation View'!K330</f>
        <v>1000</v>
      </c>
      <c r="L27" s="180">
        <f>'Appropriation View'!L330</f>
        <v>1000</v>
      </c>
      <c r="M27" s="179">
        <f>'Appropriation View'!M330</f>
        <v>494.76</v>
      </c>
      <c r="N27" s="178">
        <f>'Appropriation View'!N330</f>
        <v>1000</v>
      </c>
      <c r="O27" s="180">
        <f>'Appropriation View'!O330</f>
        <v>1000</v>
      </c>
      <c r="P27" s="179">
        <f>'Appropriation View'!P330</f>
        <v>288.61</v>
      </c>
    </row>
    <row r="28" spans="1:16" ht="23.25" customHeight="1" x14ac:dyDescent="0.3">
      <c r="A28" s="111">
        <v>4299</v>
      </c>
      <c r="B28" s="109" t="s">
        <v>664</v>
      </c>
      <c r="C28" s="110"/>
      <c r="D28" s="426">
        <f>'Appropriation View'!D338</f>
        <v>13851.75</v>
      </c>
      <c r="E28" s="382">
        <f>'Appropriation View'!E338</f>
        <v>14876</v>
      </c>
      <c r="F28" s="382">
        <f>'Appropriation View'!F338</f>
        <v>26111.5</v>
      </c>
      <c r="G28" s="382">
        <f>'Appropriation View'!G338</f>
        <v>20101.5</v>
      </c>
      <c r="H28" s="188">
        <f>'Appropriation View'!H338</f>
        <v>43092.75</v>
      </c>
      <c r="I28" s="187">
        <f>'Appropriation View'!I338</f>
        <v>61000</v>
      </c>
      <c r="J28" s="188">
        <f>'Appropriation View'!J338</f>
        <v>59929.25</v>
      </c>
      <c r="K28" s="189">
        <f>'Appropriation View'!K338</f>
        <v>75000</v>
      </c>
      <c r="L28" s="187">
        <f>'Appropriation View'!L338</f>
        <v>75000</v>
      </c>
      <c r="M28" s="188">
        <f>'Appropriation View'!M338</f>
        <v>70757.5</v>
      </c>
      <c r="N28" s="189">
        <f>'Appropriation View'!N338</f>
        <v>100000</v>
      </c>
      <c r="O28" s="187">
        <f>'Appropriation View'!O338</f>
        <v>100000</v>
      </c>
      <c r="P28" s="188">
        <f>'Appropriation View'!P338</f>
        <v>63365</v>
      </c>
    </row>
    <row r="29" spans="1:16" s="17" customFormat="1" ht="23.25" customHeight="1" x14ac:dyDescent="0.3">
      <c r="A29" s="51">
        <v>4312</v>
      </c>
      <c r="B29" s="47" t="s">
        <v>665</v>
      </c>
      <c r="D29" s="236">
        <f>'Appropriation View'!D352</f>
        <v>341555.22000000003</v>
      </c>
      <c r="E29" s="14">
        <f>'Appropriation View'!E352</f>
        <v>323828.52</v>
      </c>
      <c r="F29" s="14">
        <f>'Appropriation View'!F352</f>
        <v>342681.51</v>
      </c>
      <c r="G29" s="14">
        <f>'Appropriation View'!G352</f>
        <v>330205.19999999995</v>
      </c>
      <c r="H29" s="179">
        <f>'Appropriation View'!H352</f>
        <v>372691.61</v>
      </c>
      <c r="I29" s="180">
        <f>'Appropriation View'!I352</f>
        <v>437000</v>
      </c>
      <c r="J29" s="179">
        <f>'Appropriation View'!J352</f>
        <v>422647.56000000006</v>
      </c>
      <c r="K29" s="178">
        <f>'Appropriation View'!K352</f>
        <v>440000</v>
      </c>
      <c r="L29" s="180">
        <f>'Appropriation View'!L352</f>
        <v>440000</v>
      </c>
      <c r="M29" s="179">
        <f>'Appropriation View'!M352</f>
        <v>368732.21</v>
      </c>
      <c r="N29" s="178">
        <f>'Appropriation View'!N352</f>
        <v>621400</v>
      </c>
      <c r="O29" s="180">
        <f>'Appropriation View'!O352</f>
        <v>621400</v>
      </c>
      <c r="P29" s="179">
        <f>'Appropriation View'!P352</f>
        <v>577555.24999999988</v>
      </c>
    </row>
    <row r="30" spans="1:16" ht="23.25" customHeight="1" x14ac:dyDescent="0.3">
      <c r="A30" s="111">
        <v>4313</v>
      </c>
      <c r="B30" s="109" t="s">
        <v>666</v>
      </c>
      <c r="C30" s="110"/>
      <c r="D30" s="426">
        <f>'Appropriation View'!D358</f>
        <v>5073.26</v>
      </c>
      <c r="E30" s="382">
        <f>'Appropriation View'!E358</f>
        <v>0</v>
      </c>
      <c r="F30" s="382">
        <f>'Appropriation View'!F358</f>
        <v>2280</v>
      </c>
      <c r="G30" s="382">
        <f>'Appropriation View'!G358</f>
        <v>0</v>
      </c>
      <c r="H30" s="188">
        <f>'Appropriation View'!H358</f>
        <v>200</v>
      </c>
      <c r="I30" s="187">
        <f>'Appropriation View'!I358</f>
        <v>7000</v>
      </c>
      <c r="J30" s="188">
        <f>'Appropriation View'!J358</f>
        <v>6192.8</v>
      </c>
      <c r="K30" s="189">
        <f>'Appropriation View'!K358</f>
        <v>7000</v>
      </c>
      <c r="L30" s="187">
        <f>'Appropriation View'!L358</f>
        <v>7000</v>
      </c>
      <c r="M30" s="188">
        <f>'Appropriation View'!M358</f>
        <v>2100</v>
      </c>
      <c r="N30" s="189">
        <f>'Appropriation View'!N358</f>
        <v>7000</v>
      </c>
      <c r="O30" s="187">
        <f>'Appropriation View'!O358</f>
        <v>7000</v>
      </c>
      <c r="P30" s="188">
        <f>'Appropriation View'!P358</f>
        <v>0</v>
      </c>
    </row>
    <row r="31" spans="1:16" s="17" customFormat="1" ht="23.25" customHeight="1" x14ac:dyDescent="0.3">
      <c r="A31" s="51">
        <v>4316</v>
      </c>
      <c r="B31" s="47" t="s">
        <v>667</v>
      </c>
      <c r="D31" s="236">
        <f>'Appropriation View'!D361</f>
        <v>1282.1400000000001</v>
      </c>
      <c r="E31" s="14">
        <f>'Appropriation View'!E361</f>
        <v>1295.56</v>
      </c>
      <c r="F31" s="14">
        <f>'Appropriation View'!F361</f>
        <v>1297.3900000000001</v>
      </c>
      <c r="G31" s="14">
        <f>'Appropriation View'!G361</f>
        <v>1338.89</v>
      </c>
      <c r="H31" s="179">
        <f>'Appropriation View'!H361</f>
        <v>1377.78</v>
      </c>
      <c r="I31" s="180">
        <f>'Appropriation View'!I361</f>
        <v>1500</v>
      </c>
      <c r="J31" s="179">
        <f>'Appropriation View'!J361</f>
        <v>1389.51</v>
      </c>
      <c r="K31" s="178">
        <f>'Appropriation View'!K361</f>
        <v>1500</v>
      </c>
      <c r="L31" s="180">
        <f>'Appropriation View'!L361</f>
        <v>1500</v>
      </c>
      <c r="M31" s="179">
        <f>'Appropriation View'!M361</f>
        <v>1043.94</v>
      </c>
      <c r="N31" s="178">
        <f>'Appropriation View'!N361</f>
        <v>1500</v>
      </c>
      <c r="O31" s="180">
        <f>'Appropriation View'!O361</f>
        <v>1500</v>
      </c>
      <c r="P31" s="179">
        <f>'Appropriation View'!P361</f>
        <v>522.09</v>
      </c>
    </row>
    <row r="32" spans="1:16" ht="23.25" customHeight="1" x14ac:dyDescent="0.3">
      <c r="A32" s="111">
        <v>4323</v>
      </c>
      <c r="B32" s="109" t="s">
        <v>668</v>
      </c>
      <c r="C32" s="110"/>
      <c r="D32" s="426">
        <f>'Appropriation View'!D365</f>
        <v>896.7</v>
      </c>
      <c r="E32" s="382">
        <f>'Appropriation View'!E365</f>
        <v>904.2</v>
      </c>
      <c r="F32" s="382">
        <f>'Appropriation View'!F365</f>
        <v>1028</v>
      </c>
      <c r="G32" s="382">
        <f>'Appropriation View'!G365</f>
        <v>1126.1500000000001</v>
      </c>
      <c r="H32" s="188">
        <f>'Appropriation View'!H365</f>
        <v>1340.35</v>
      </c>
      <c r="I32" s="187">
        <f>'Appropriation View'!I365</f>
        <v>1400</v>
      </c>
      <c r="J32" s="188">
        <f>'Appropriation View'!J365</f>
        <v>1261</v>
      </c>
      <c r="K32" s="189">
        <f>'Appropriation View'!K365</f>
        <v>1400</v>
      </c>
      <c r="L32" s="187">
        <f>'Appropriation View'!L365</f>
        <v>1400</v>
      </c>
      <c r="M32" s="188">
        <f>'Appropriation View'!M365</f>
        <v>866</v>
      </c>
      <c r="N32" s="189">
        <f>'Appropriation View'!N365</f>
        <v>1400</v>
      </c>
      <c r="O32" s="187">
        <f>'Appropriation View'!O365</f>
        <v>1400</v>
      </c>
      <c r="P32" s="188">
        <f>'Appropriation View'!P365</f>
        <v>0</v>
      </c>
    </row>
    <row r="33" spans="1:16" s="17" customFormat="1" ht="23.25" customHeight="1" x14ac:dyDescent="0.3">
      <c r="A33" s="51">
        <v>4324</v>
      </c>
      <c r="B33" s="47" t="s">
        <v>669</v>
      </c>
      <c r="D33" s="236">
        <f>'Appropriation View'!D385</f>
        <v>60209.920000000006</v>
      </c>
      <c r="E33" s="14">
        <f>'Appropriation View'!E385</f>
        <v>55016.959999999999</v>
      </c>
      <c r="F33" s="14">
        <f>'Appropriation View'!F385</f>
        <v>47709.689999999995</v>
      </c>
      <c r="G33" s="14">
        <f>'Appropriation View'!G385</f>
        <v>53599.630000000005</v>
      </c>
      <c r="H33" s="179">
        <f>'Appropriation View'!H385</f>
        <v>59509.11</v>
      </c>
      <c r="I33" s="180">
        <f>'Appropriation View'!I385</f>
        <v>76159</v>
      </c>
      <c r="J33" s="179">
        <f>'Appropriation View'!J385</f>
        <v>63855.5</v>
      </c>
      <c r="K33" s="178">
        <f>'Appropriation View'!K385</f>
        <v>74726</v>
      </c>
      <c r="L33" s="180">
        <f>'Appropriation View'!L385</f>
        <v>74726</v>
      </c>
      <c r="M33" s="179">
        <f>'Appropriation View'!M385</f>
        <v>68575.290000000008</v>
      </c>
      <c r="N33" s="178">
        <f>'Appropriation View'!N385</f>
        <v>76600</v>
      </c>
      <c r="O33" s="180">
        <f>'Appropriation View'!O385</f>
        <v>76600</v>
      </c>
      <c r="P33" s="179">
        <f>'Appropriation View'!P385</f>
        <v>35397.820000000007</v>
      </c>
    </row>
    <row r="34" spans="1:16" ht="23.25" customHeight="1" x14ac:dyDescent="0.3">
      <c r="A34" s="111">
        <v>4329</v>
      </c>
      <c r="B34" s="109" t="s">
        <v>670</v>
      </c>
      <c r="C34" s="110"/>
      <c r="D34" s="426">
        <f>'Appropriation View'!D391</f>
        <v>11317.82</v>
      </c>
      <c r="E34" s="382">
        <f>'Appropriation View'!E391</f>
        <v>11804.46</v>
      </c>
      <c r="F34" s="382">
        <f>'Appropriation View'!F391</f>
        <v>8609.7900000000009</v>
      </c>
      <c r="G34" s="382">
        <f>'Appropriation View'!G391</f>
        <v>17020.370000000003</v>
      </c>
      <c r="H34" s="188">
        <f>'Appropriation View'!H391</f>
        <v>21901.18</v>
      </c>
      <c r="I34" s="187">
        <f>'Appropriation View'!I391</f>
        <v>35000</v>
      </c>
      <c r="J34" s="188">
        <f>'Appropriation View'!J391</f>
        <v>29258.400000000001</v>
      </c>
      <c r="K34" s="189">
        <f>'Appropriation View'!K391</f>
        <v>39750</v>
      </c>
      <c r="L34" s="187">
        <f>'Appropriation View'!L391</f>
        <v>39750</v>
      </c>
      <c r="M34" s="188">
        <f>'Appropriation View'!M391</f>
        <v>26123.09</v>
      </c>
      <c r="N34" s="189">
        <f>'Appropriation View'!N391</f>
        <v>39750</v>
      </c>
      <c r="O34" s="187">
        <f>'Appropriation View'!O391</f>
        <v>39750</v>
      </c>
      <c r="P34" s="188">
        <f>'Appropriation View'!P391</f>
        <v>4666.7700000000004</v>
      </c>
    </row>
    <row r="35" spans="1:16" s="17" customFormat="1" ht="23.25" customHeight="1" x14ac:dyDescent="0.3">
      <c r="A35" s="51">
        <v>4338</v>
      </c>
      <c r="B35" s="47" t="s">
        <v>671</v>
      </c>
      <c r="D35" s="236">
        <f>'Appropriation View'!D396</f>
        <v>3695</v>
      </c>
      <c r="E35" s="14">
        <f>'Appropriation View'!E396</f>
        <v>0</v>
      </c>
      <c r="F35" s="14">
        <f>'Appropriation View'!F396</f>
        <v>0</v>
      </c>
      <c r="G35" s="14">
        <f>'Appropriation View'!G396</f>
        <v>0</v>
      </c>
      <c r="H35" s="179">
        <f>'Appropriation View'!H396</f>
        <v>3705</v>
      </c>
      <c r="I35" s="180">
        <f>'Appropriation View'!I396</f>
        <v>5000</v>
      </c>
      <c r="J35" s="179">
        <f>'Appropriation View'!J396</f>
        <v>0</v>
      </c>
      <c r="K35" s="178">
        <f>'Appropriation View'!K396</f>
        <v>5000</v>
      </c>
      <c r="L35" s="180">
        <f>'Appropriation View'!L396</f>
        <v>5000</v>
      </c>
      <c r="M35" s="179">
        <f>'Appropriation View'!M396</f>
        <v>0</v>
      </c>
      <c r="N35" s="178">
        <f>'Appropriation View'!N396</f>
        <v>5000</v>
      </c>
      <c r="O35" s="180">
        <f>'Appropriation View'!O396</f>
        <v>5000</v>
      </c>
      <c r="P35" s="179">
        <f>'Appropriation View'!P396</f>
        <v>0</v>
      </c>
    </row>
    <row r="36" spans="1:16" ht="23.25" customHeight="1" x14ac:dyDescent="0.3">
      <c r="A36" s="111">
        <v>4411</v>
      </c>
      <c r="B36" s="109" t="s">
        <v>672</v>
      </c>
      <c r="C36" s="110"/>
      <c r="D36" s="426">
        <f>'Appropriation View'!D400</f>
        <v>0</v>
      </c>
      <c r="E36" s="382">
        <f>'Appropriation View'!E400</f>
        <v>0</v>
      </c>
      <c r="F36" s="382">
        <f>'Appropriation View'!F400</f>
        <v>35</v>
      </c>
      <c r="G36" s="382">
        <f>'Appropriation View'!G400</f>
        <v>35</v>
      </c>
      <c r="H36" s="188">
        <f>'Appropriation View'!H400</f>
        <v>35</v>
      </c>
      <c r="I36" s="187">
        <f>'Appropriation View'!I400</f>
        <v>100</v>
      </c>
      <c r="J36" s="188">
        <f>'Appropriation View'!J400</f>
        <v>45</v>
      </c>
      <c r="K36" s="189">
        <f>'Appropriation View'!K400</f>
        <v>100</v>
      </c>
      <c r="L36" s="187">
        <f>'Appropriation View'!L400</f>
        <v>100</v>
      </c>
      <c r="M36" s="188">
        <f>'Appropriation View'!M400</f>
        <v>45</v>
      </c>
      <c r="N36" s="189">
        <f>'Appropriation View'!N400</f>
        <v>1100</v>
      </c>
      <c r="O36" s="187">
        <f>'Appropriation View'!O400</f>
        <v>1100</v>
      </c>
      <c r="P36" s="188">
        <f>'Appropriation View'!P400</f>
        <v>0</v>
      </c>
    </row>
    <row r="37" spans="1:16" s="17" customFormat="1" ht="23.25" customHeight="1" x14ac:dyDescent="0.3">
      <c r="A37" s="51">
        <v>4414</v>
      </c>
      <c r="B37" s="47" t="s">
        <v>673</v>
      </c>
      <c r="D37" s="236">
        <f>'Appropriation View'!D405</f>
        <v>17955</v>
      </c>
      <c r="E37" s="14">
        <f>'Appropriation View'!E405</f>
        <v>16000</v>
      </c>
      <c r="F37" s="14">
        <f>'Appropriation View'!F405</f>
        <v>16720</v>
      </c>
      <c r="G37" s="14">
        <f>'Appropriation View'!G405</f>
        <v>16000</v>
      </c>
      <c r="H37" s="179">
        <f>'Appropriation View'!H405</f>
        <v>16700</v>
      </c>
      <c r="I37" s="180">
        <f>'Appropriation View'!I405</f>
        <v>21000</v>
      </c>
      <c r="J37" s="179">
        <f>'Appropriation View'!J405</f>
        <v>20845</v>
      </c>
      <c r="K37" s="178">
        <f>'Appropriation View'!K405</f>
        <v>22000</v>
      </c>
      <c r="L37" s="180">
        <f>'Appropriation View'!L405</f>
        <v>22000</v>
      </c>
      <c r="M37" s="179">
        <f>'Appropriation View'!M405</f>
        <v>16600</v>
      </c>
      <c r="N37" s="178">
        <f>'Appropriation View'!N405</f>
        <v>22500</v>
      </c>
      <c r="O37" s="180">
        <f>'Appropriation View'!O405</f>
        <v>22500</v>
      </c>
      <c r="P37" s="179">
        <f>'Appropriation View'!P405</f>
        <v>10300</v>
      </c>
    </row>
    <row r="38" spans="1:16" ht="23.25" customHeight="1" x14ac:dyDescent="0.3">
      <c r="A38" s="111">
        <v>4415</v>
      </c>
      <c r="B38" s="109" t="s">
        <v>674</v>
      </c>
      <c r="C38" s="110"/>
      <c r="D38" s="426">
        <f>'Appropriation View'!D413</f>
        <v>2500</v>
      </c>
      <c r="E38" s="382">
        <f>'Appropriation View'!E413</f>
        <v>2500</v>
      </c>
      <c r="F38" s="382">
        <f>'Appropriation View'!F413</f>
        <v>3000</v>
      </c>
      <c r="G38" s="382">
        <f>'Appropriation View'!G413</f>
        <v>3000</v>
      </c>
      <c r="H38" s="188">
        <f>'Appropriation View'!H413</f>
        <v>2000</v>
      </c>
      <c r="I38" s="187">
        <f>'Appropriation View'!I413</f>
        <v>2000</v>
      </c>
      <c r="J38" s="188">
        <f>'Appropriation View'!J413</f>
        <v>2000</v>
      </c>
      <c r="K38" s="189">
        <f>'Appropriation View'!K413</f>
        <v>3000</v>
      </c>
      <c r="L38" s="187">
        <f>'Appropriation View'!L413</f>
        <v>3000</v>
      </c>
      <c r="M38" s="188">
        <f>'Appropriation View'!M413</f>
        <v>3000</v>
      </c>
      <c r="N38" s="189">
        <f>'Appropriation View'!N413</f>
        <v>3000</v>
      </c>
      <c r="O38" s="187">
        <f>'Appropriation View'!O413</f>
        <v>3000</v>
      </c>
      <c r="P38" s="188">
        <f>'Appropriation View'!P413</f>
        <v>3000</v>
      </c>
    </row>
    <row r="39" spans="1:16" s="17" customFormat="1" ht="23.25" customHeight="1" x14ac:dyDescent="0.3">
      <c r="A39" s="51">
        <v>4442</v>
      </c>
      <c r="B39" s="47" t="s">
        <v>675</v>
      </c>
      <c r="D39" s="236">
        <f>'Appropriation View'!D423</f>
        <v>7057.05</v>
      </c>
      <c r="E39" s="14">
        <f>'Appropriation View'!E423</f>
        <v>8850.4</v>
      </c>
      <c r="F39" s="14">
        <f>'Appropriation View'!F423</f>
        <v>4562.1399999999994</v>
      </c>
      <c r="G39" s="14">
        <f>'Appropriation View'!G423</f>
        <v>4471.3600000000006</v>
      </c>
      <c r="H39" s="179">
        <f>'Appropriation View'!H423</f>
        <v>1422.35</v>
      </c>
      <c r="I39" s="180">
        <f>'Appropriation View'!I423</f>
        <v>15000</v>
      </c>
      <c r="J39" s="179">
        <f>'Appropriation View'!J423</f>
        <v>1767.25</v>
      </c>
      <c r="K39" s="178">
        <f>'Appropriation View'!K423</f>
        <v>15000</v>
      </c>
      <c r="L39" s="180">
        <f>'Appropriation View'!L423</f>
        <v>15000</v>
      </c>
      <c r="M39" s="179">
        <f>'Appropriation View'!M423</f>
        <v>3260.5</v>
      </c>
      <c r="N39" s="178">
        <f>'Appropriation View'!N423</f>
        <v>15000</v>
      </c>
      <c r="O39" s="180">
        <f>'Appropriation View'!O423</f>
        <v>15000</v>
      </c>
      <c r="P39" s="179">
        <f>'Appropriation View'!P423</f>
        <v>7719.67</v>
      </c>
    </row>
    <row r="40" spans="1:16" ht="23.25" customHeight="1" x14ac:dyDescent="0.3">
      <c r="A40" s="111">
        <v>4445</v>
      </c>
      <c r="B40" s="109" t="s">
        <v>676</v>
      </c>
      <c r="C40" s="110"/>
      <c r="D40" s="426">
        <f>'Appropriation View'!D427</f>
        <v>1750</v>
      </c>
      <c r="E40" s="382">
        <f>'Appropriation View'!E427</f>
        <v>1000</v>
      </c>
      <c r="F40" s="382">
        <f>'Appropriation View'!F427</f>
        <v>1000</v>
      </c>
      <c r="G40" s="382">
        <f>'Appropriation View'!G427</f>
        <v>1000</v>
      </c>
      <c r="H40" s="188">
        <f>'Appropriation View'!H427</f>
        <v>1000</v>
      </c>
      <c r="I40" s="187">
        <f>'Appropriation View'!I427</f>
        <v>1000</v>
      </c>
      <c r="J40" s="188">
        <f>'Appropriation View'!J427</f>
        <v>1000</v>
      </c>
      <c r="K40" s="189">
        <f>'Appropriation View'!K427</f>
        <v>1000</v>
      </c>
      <c r="L40" s="187">
        <f>'Appropriation View'!L427</f>
        <v>1000</v>
      </c>
      <c r="M40" s="188">
        <f>'Appropriation View'!M427</f>
        <v>1000</v>
      </c>
      <c r="N40" s="189">
        <f>'Appropriation View'!N427</f>
        <v>1000</v>
      </c>
      <c r="O40" s="187">
        <f>'Appropriation View'!O427</f>
        <v>1000</v>
      </c>
      <c r="P40" s="188">
        <f>'Appropriation View'!P427</f>
        <v>1000</v>
      </c>
    </row>
    <row r="41" spans="1:16" s="17" customFormat="1" ht="23.25" customHeight="1" x14ac:dyDescent="0.3">
      <c r="A41" s="51">
        <v>4520</v>
      </c>
      <c r="B41" s="47" t="s">
        <v>677</v>
      </c>
      <c r="D41" s="236">
        <f>'Appropriation View'!D437</f>
        <v>9186.4900000000016</v>
      </c>
      <c r="E41" s="14">
        <f>'Appropriation View'!E437</f>
        <v>8635.3499999999985</v>
      </c>
      <c r="F41" s="14">
        <f>'Appropriation View'!F437</f>
        <v>8295.2199999999993</v>
      </c>
      <c r="G41" s="14">
        <f>'Appropriation View'!G437</f>
        <v>9510.18</v>
      </c>
      <c r="H41" s="179">
        <f>'Appropriation View'!H437</f>
        <v>9069.58</v>
      </c>
      <c r="I41" s="180">
        <f>'Appropriation View'!I437</f>
        <v>9800</v>
      </c>
      <c r="J41" s="179">
        <f>'Appropriation View'!J437</f>
        <v>1834.42</v>
      </c>
      <c r="K41" s="178">
        <f>'Appropriation View'!K437</f>
        <v>9800</v>
      </c>
      <c r="L41" s="180">
        <f>'Appropriation View'!L437</f>
        <v>9800</v>
      </c>
      <c r="M41" s="179">
        <f>'Appropriation View'!M437</f>
        <v>1156.05</v>
      </c>
      <c r="N41" s="178">
        <f>'Appropriation View'!N437</f>
        <v>9800</v>
      </c>
      <c r="O41" s="180">
        <f>'Appropriation View'!O437</f>
        <v>9800</v>
      </c>
      <c r="P41" s="179">
        <f>'Appropriation View'!P437</f>
        <v>555.58999999999992</v>
      </c>
    </row>
    <row r="42" spans="1:16" ht="23.25" customHeight="1" x14ac:dyDescent="0.3">
      <c r="A42" s="111">
        <v>4550</v>
      </c>
      <c r="B42" s="109" t="s">
        <v>678</v>
      </c>
      <c r="C42" s="110"/>
      <c r="D42" s="426">
        <f>'Appropriation View'!D465</f>
        <v>53853.599999999999</v>
      </c>
      <c r="E42" s="382">
        <f>'Appropriation View'!E465</f>
        <v>56562.279999999992</v>
      </c>
      <c r="F42" s="382">
        <f>'Appropriation View'!F465</f>
        <v>57808.429999999993</v>
      </c>
      <c r="G42" s="382">
        <f>'Appropriation View'!G465</f>
        <v>60242.13</v>
      </c>
      <c r="H42" s="188">
        <f>'Appropriation View'!H465</f>
        <v>64275.74</v>
      </c>
      <c r="I42" s="187">
        <f>'Appropriation View'!I465</f>
        <v>75905</v>
      </c>
      <c r="J42" s="188">
        <f>'Appropriation View'!J465</f>
        <v>70484.489999999991</v>
      </c>
      <c r="K42" s="189">
        <f>'Appropriation View'!K465</f>
        <v>76298</v>
      </c>
      <c r="L42" s="187">
        <f>'Appropriation View'!L465</f>
        <v>76298</v>
      </c>
      <c r="M42" s="188">
        <f>'Appropriation View'!M465</f>
        <v>73503.430000000008</v>
      </c>
      <c r="N42" s="189">
        <f>'Appropriation View'!N465</f>
        <v>86636</v>
      </c>
      <c r="O42" s="187">
        <f>'Appropriation View'!O465</f>
        <v>86636</v>
      </c>
      <c r="P42" s="188">
        <f>'Appropriation View'!P465</f>
        <v>52133.57</v>
      </c>
    </row>
    <row r="43" spans="1:16" s="17" customFormat="1" ht="23.25" customHeight="1" x14ac:dyDescent="0.3">
      <c r="A43" s="51">
        <v>4583</v>
      </c>
      <c r="B43" s="47" t="s">
        <v>679</v>
      </c>
      <c r="D43" s="236">
        <f>'Appropriation View'!D469</f>
        <v>0</v>
      </c>
      <c r="E43" s="14">
        <f>'Appropriation View'!E469</f>
        <v>0</v>
      </c>
      <c r="F43" s="14">
        <f>'Appropriation View'!F469</f>
        <v>122</v>
      </c>
      <c r="G43" s="14">
        <f>'Appropriation View'!G469</f>
        <v>1151.1199999999999</v>
      </c>
      <c r="H43" s="179">
        <f>'Appropriation View'!H469</f>
        <v>500</v>
      </c>
      <c r="I43" s="180">
        <f>'Appropriation View'!I469</f>
        <v>600</v>
      </c>
      <c r="J43" s="179">
        <f>'Appropriation View'!J469</f>
        <v>0</v>
      </c>
      <c r="K43" s="178">
        <f>'Appropriation View'!K469</f>
        <v>600</v>
      </c>
      <c r="L43" s="180">
        <f>'Appropriation View'!L469</f>
        <v>600</v>
      </c>
      <c r="M43" s="179">
        <f>'Appropriation View'!M469</f>
        <v>0</v>
      </c>
      <c r="N43" s="178">
        <f>'Appropriation View'!N469</f>
        <v>600</v>
      </c>
      <c r="O43" s="180">
        <f>'Appropriation View'!O469</f>
        <v>600</v>
      </c>
      <c r="P43" s="179">
        <f>'Appropriation View'!P469</f>
        <v>0</v>
      </c>
    </row>
    <row r="44" spans="1:16" ht="23.25" customHeight="1" x14ac:dyDescent="0.3">
      <c r="A44" s="111">
        <v>4589</v>
      </c>
      <c r="B44" s="109" t="s">
        <v>680</v>
      </c>
      <c r="C44" s="110"/>
      <c r="D44" s="426">
        <f>'Appropriation View'!D473</f>
        <v>23000</v>
      </c>
      <c r="E44" s="382">
        <f>'Appropriation View'!E473</f>
        <v>23690</v>
      </c>
      <c r="F44" s="382">
        <f>'Appropriation View'!F473</f>
        <v>24250</v>
      </c>
      <c r="G44" s="382">
        <f>'Appropriation View'!G473</f>
        <v>24850</v>
      </c>
      <c r="H44" s="188">
        <f>'Appropriation View'!H473</f>
        <v>22880</v>
      </c>
      <c r="I44" s="187">
        <f>'Appropriation View'!I473</f>
        <v>24039</v>
      </c>
      <c r="J44" s="188">
        <f>'Appropriation View'!J473</f>
        <v>24039</v>
      </c>
      <c r="K44" s="189">
        <f>'Appropriation View'!K473</f>
        <v>20860</v>
      </c>
      <c r="L44" s="187">
        <f>'Appropriation View'!L473</f>
        <v>20860</v>
      </c>
      <c r="M44" s="188">
        <f>'Appropriation View'!M473</f>
        <v>20860</v>
      </c>
      <c r="N44" s="189">
        <f>'Appropriation View'!N473</f>
        <v>18326</v>
      </c>
      <c r="O44" s="187">
        <f>'Appropriation View'!O473</f>
        <v>18326</v>
      </c>
      <c r="P44" s="188">
        <f>'Appropriation View'!P473</f>
        <v>18326</v>
      </c>
    </row>
    <row r="45" spans="1:16" s="17" customFormat="1" ht="23.25" customHeight="1" x14ac:dyDescent="0.3">
      <c r="A45" s="51">
        <v>4619</v>
      </c>
      <c r="B45" s="47" t="s">
        <v>681</v>
      </c>
      <c r="D45" s="236">
        <f>'Appropriation View'!D481</f>
        <v>1500</v>
      </c>
      <c r="E45" s="14">
        <f>'Appropriation View'!E481</f>
        <v>1500</v>
      </c>
      <c r="F45" s="14">
        <f>'Appropriation View'!F481</f>
        <v>1500</v>
      </c>
      <c r="G45" s="14">
        <f>'Appropriation View'!G481</f>
        <v>1500</v>
      </c>
      <c r="H45" s="179">
        <f>'Appropriation View'!H481</f>
        <v>1500</v>
      </c>
      <c r="I45" s="180">
        <f>'Appropriation View'!I481</f>
        <v>1500</v>
      </c>
      <c r="J45" s="179">
        <f>'Appropriation View'!J481</f>
        <v>1500</v>
      </c>
      <c r="K45" s="178">
        <f>'Appropriation View'!K481</f>
        <v>1500</v>
      </c>
      <c r="L45" s="180">
        <f>'Appropriation View'!L481</f>
        <v>1500</v>
      </c>
      <c r="M45" s="179">
        <f>'Appropriation View'!M481</f>
        <v>1500</v>
      </c>
      <c r="N45" s="178">
        <f>'Appropriation View'!N481</f>
        <v>1500</v>
      </c>
      <c r="O45" s="180">
        <f>'Appropriation View'!O481</f>
        <v>1500</v>
      </c>
      <c r="P45" s="179">
        <f>'Appropriation View'!P481</f>
        <v>0</v>
      </c>
    </row>
    <row r="46" spans="1:16" s="17" customFormat="1" ht="25.5" customHeight="1" x14ac:dyDescent="0.3">
      <c r="A46" s="111">
        <v>4808</v>
      </c>
      <c r="B46" s="109" t="s">
        <v>683</v>
      </c>
      <c r="C46" s="110"/>
      <c r="D46" s="426">
        <f>'Appropriation View'!D501</f>
        <v>0</v>
      </c>
      <c r="E46" s="382">
        <f>'Appropriation View'!E501</f>
        <v>26000</v>
      </c>
      <c r="F46" s="382">
        <f>'Appropriation View'!F501</f>
        <v>26000</v>
      </c>
      <c r="G46" s="382">
        <f>'Appropriation View'!G501</f>
        <v>25999.999999999996</v>
      </c>
      <c r="H46" s="188">
        <f>'Appropriation View'!H501</f>
        <v>27500</v>
      </c>
      <c r="I46" s="187">
        <f>'Appropriation View'!I501</f>
        <v>25000</v>
      </c>
      <c r="J46" s="188">
        <f>'Appropriation View'!J501</f>
        <v>29347.89</v>
      </c>
      <c r="K46" s="189">
        <f>'Appropriation View'!K501</f>
        <v>28000</v>
      </c>
      <c r="L46" s="187">
        <f>'Appropriation View'!L501</f>
        <v>28000</v>
      </c>
      <c r="M46" s="188">
        <f>'Appropriation View'!M501</f>
        <v>22500</v>
      </c>
      <c r="N46" s="189">
        <f>'Appropriation View'!N501</f>
        <v>28000</v>
      </c>
      <c r="O46" s="187">
        <f>'Appropriation View'!O501</f>
        <v>28000</v>
      </c>
      <c r="P46" s="188">
        <f>'Appropriation View'!P501</f>
        <v>0</v>
      </c>
    </row>
    <row r="47" spans="1:16" s="17" customFormat="1" ht="25.5" customHeight="1" x14ac:dyDescent="0.3">
      <c r="A47" s="51">
        <v>4810</v>
      </c>
      <c r="B47" s="47" t="s">
        <v>684</v>
      </c>
      <c r="D47" s="236">
        <f>'Appropriation View'!D518</f>
        <v>2238.6</v>
      </c>
      <c r="E47" s="14">
        <f>'Appropriation View'!E518</f>
        <v>1844.63</v>
      </c>
      <c r="F47" s="14">
        <f>'Appropriation View'!F518</f>
        <v>1472.08</v>
      </c>
      <c r="G47" s="14">
        <f>'Appropriation View'!G518</f>
        <v>2086.3200000000002</v>
      </c>
      <c r="H47" s="179">
        <f>'Appropriation View'!H518</f>
        <v>768.88</v>
      </c>
      <c r="I47" s="180">
        <f>'Appropriation View'!I518</f>
        <v>0</v>
      </c>
      <c r="J47" s="179">
        <f>'Appropriation View'!J518</f>
        <v>16722.71</v>
      </c>
      <c r="K47" s="178">
        <f>'Appropriation View'!K518</f>
        <v>0</v>
      </c>
      <c r="L47" s="180">
        <f>'Appropriation View'!L518</f>
        <v>0</v>
      </c>
      <c r="M47" s="179">
        <f>'Appropriation View'!M518</f>
        <v>10355.959999999999</v>
      </c>
      <c r="N47" s="178">
        <f>'Appropriation View'!N518</f>
        <v>0</v>
      </c>
      <c r="O47" s="180">
        <f>'Appropriation View'!O518</f>
        <v>0</v>
      </c>
      <c r="P47" s="179">
        <f>'Appropriation View'!P518</f>
        <v>9331.23</v>
      </c>
    </row>
    <row r="48" spans="1:16" s="17" customFormat="1" ht="8.25" customHeight="1" x14ac:dyDescent="0.3">
      <c r="A48" s="51"/>
      <c r="B48" s="47"/>
      <c r="D48" s="236"/>
      <c r="E48" s="14"/>
      <c r="F48" s="14"/>
      <c r="G48" s="14"/>
      <c r="H48" s="179"/>
      <c r="I48" s="14"/>
      <c r="J48" s="179"/>
      <c r="K48" s="236"/>
      <c r="L48" s="14"/>
      <c r="M48" s="179"/>
      <c r="N48" s="236"/>
      <c r="O48" s="14"/>
      <c r="P48" s="179"/>
    </row>
    <row r="49" spans="1:16" s="17" customFormat="1" ht="18.75" customHeight="1" x14ac:dyDescent="0.3">
      <c r="A49" s="51"/>
      <c r="B49" s="109"/>
      <c r="C49" s="113" t="s">
        <v>826</v>
      </c>
      <c r="D49" s="439">
        <f t="shared" ref="D49:M49" si="0">SUM(D9:D48)</f>
        <v>1141345.4900000002</v>
      </c>
      <c r="E49" s="388">
        <f t="shared" si="0"/>
        <v>1144051.7999999998</v>
      </c>
      <c r="F49" s="388">
        <f t="shared" ref="F49" si="1">SUM(F9:F48)</f>
        <v>1177452.6699999997</v>
      </c>
      <c r="G49" s="388">
        <f t="shared" ref="G49" si="2">SUM(G9:G48)</f>
        <v>1234532.5200000003</v>
      </c>
      <c r="H49" s="116">
        <f t="shared" ref="H49" si="3">SUM(H9:H48)</f>
        <v>1328751.2800000003</v>
      </c>
      <c r="I49" s="117">
        <f t="shared" si="0"/>
        <v>1561798</v>
      </c>
      <c r="J49" s="116">
        <f t="shared" si="0"/>
        <v>1431518.2499999998</v>
      </c>
      <c r="K49" s="115">
        <f t="shared" si="0"/>
        <v>1642331</v>
      </c>
      <c r="L49" s="117">
        <f t="shared" si="0"/>
        <v>1642331</v>
      </c>
      <c r="M49" s="116">
        <f t="shared" si="0"/>
        <v>1415740.9100000001</v>
      </c>
      <c r="N49" s="115">
        <f t="shared" ref="N49:P49" si="4">SUM(N9:N48)</f>
        <v>1914414</v>
      </c>
      <c r="O49" s="117">
        <f t="shared" si="4"/>
        <v>1914414</v>
      </c>
      <c r="P49" s="116">
        <f t="shared" si="4"/>
        <v>1220644.4200000002</v>
      </c>
    </row>
    <row r="50" spans="1:16" s="17" customFormat="1" ht="10.5" customHeight="1" x14ac:dyDescent="0.3">
      <c r="A50" s="51"/>
      <c r="B50" s="47"/>
      <c r="D50" s="236"/>
      <c r="E50" s="14"/>
      <c r="F50" s="14"/>
      <c r="G50" s="14"/>
      <c r="H50" s="179"/>
      <c r="I50" s="14"/>
      <c r="J50" s="179"/>
      <c r="K50" s="236"/>
      <c r="L50" s="14"/>
      <c r="M50" s="179"/>
      <c r="N50" s="236"/>
      <c r="O50" s="14"/>
      <c r="P50" s="179"/>
    </row>
    <row r="51" spans="1:16" ht="25.5" customHeight="1" x14ac:dyDescent="0.3">
      <c r="A51" s="111">
        <v>4710</v>
      </c>
      <c r="B51" s="109" t="s">
        <v>682</v>
      </c>
      <c r="C51" s="110"/>
      <c r="D51" s="426">
        <f>'Appropriation View'!D486</f>
        <v>0</v>
      </c>
      <c r="E51" s="382">
        <f>'Appropriation View'!E486</f>
        <v>0</v>
      </c>
      <c r="F51" s="382">
        <f>'Appropriation View'!F486</f>
        <v>0</v>
      </c>
      <c r="G51" s="382">
        <f>'Appropriation View'!G486</f>
        <v>46045.599999999999</v>
      </c>
      <c r="H51" s="188">
        <f>'Appropriation View'!H486</f>
        <v>46046</v>
      </c>
      <c r="I51" s="187">
        <f>'Appropriation View'!I486</f>
        <v>0</v>
      </c>
      <c r="J51" s="188">
        <f>'Appropriation View'!J486</f>
        <v>0</v>
      </c>
      <c r="K51" s="189">
        <f>'Appropriation View'!K486</f>
        <v>0</v>
      </c>
      <c r="L51" s="187">
        <f>'Appropriation View'!L486</f>
        <v>0</v>
      </c>
      <c r="M51" s="188">
        <f>'Appropriation View'!M486</f>
        <v>0</v>
      </c>
      <c r="N51" s="189">
        <f>'Appropriation View'!N486</f>
        <v>0</v>
      </c>
      <c r="O51" s="187">
        <f>'Appropriation View'!O486</f>
        <v>0</v>
      </c>
      <c r="P51" s="188">
        <f>'Appropriation View'!P486</f>
        <v>0</v>
      </c>
    </row>
    <row r="52" spans="1:16" s="17" customFormat="1" ht="25.5" customHeight="1" x14ac:dyDescent="0.3">
      <c r="A52" s="51" t="s">
        <v>645</v>
      </c>
      <c r="B52" s="47" t="s">
        <v>883</v>
      </c>
      <c r="C52" s="44"/>
      <c r="D52" s="236">
        <f>'Appropriation View'!D527</f>
        <v>0</v>
      </c>
      <c r="E52" s="14">
        <f>'Appropriation View'!E527</f>
        <v>0</v>
      </c>
      <c r="F52" s="14">
        <f>'Appropriation View'!F527</f>
        <v>0</v>
      </c>
      <c r="G52" s="14">
        <f>'Appropriation View'!G527</f>
        <v>0</v>
      </c>
      <c r="H52" s="179">
        <f>'Appropriation View'!H527</f>
        <v>176821.4</v>
      </c>
      <c r="I52" s="180">
        <f>'Appropriation View'!I527</f>
        <v>0</v>
      </c>
      <c r="J52" s="179">
        <f>'Appropriation View'!J527</f>
        <v>0</v>
      </c>
      <c r="K52" s="178">
        <f>'Appropriation View'!K527</f>
        <v>0</v>
      </c>
      <c r="L52" s="180">
        <f>'Appropriation View'!L527</f>
        <v>0</v>
      </c>
      <c r="M52" s="179">
        <f>'Appropriation View'!M527</f>
        <v>0</v>
      </c>
      <c r="N52" s="178">
        <f>'Appropriation View'!N527</f>
        <v>0</v>
      </c>
      <c r="O52" s="180">
        <f>'Appropriation View'!O527</f>
        <v>0</v>
      </c>
      <c r="P52" s="179">
        <f>'Appropriation View'!P527</f>
        <v>0</v>
      </c>
    </row>
    <row r="53" spans="1:16" s="17" customFormat="1" ht="25.5" customHeight="1" x14ac:dyDescent="0.3">
      <c r="A53" s="111">
        <v>4913</v>
      </c>
      <c r="B53" s="109" t="s">
        <v>686</v>
      </c>
      <c r="C53" s="112"/>
      <c r="D53" s="426">
        <f>'Appropriation View'!D533</f>
        <v>0</v>
      </c>
      <c r="E53" s="382">
        <f>'Appropriation View'!E533</f>
        <v>0</v>
      </c>
      <c r="F53" s="382">
        <f>'Appropriation View'!F533</f>
        <v>0</v>
      </c>
      <c r="G53" s="382">
        <f>'Appropriation View'!G533</f>
        <v>0</v>
      </c>
      <c r="H53" s="188">
        <f>'Appropriation View'!H533</f>
        <v>347000</v>
      </c>
      <c r="I53" s="187">
        <f>'Appropriation View'!I533</f>
        <v>1000000</v>
      </c>
      <c r="J53" s="188">
        <f>'Appropriation View'!J533</f>
        <v>0</v>
      </c>
      <c r="K53" s="189">
        <f>'Appropriation View'!K533</f>
        <v>0</v>
      </c>
      <c r="L53" s="187">
        <f>'Appropriation View'!L533</f>
        <v>0</v>
      </c>
      <c r="M53" s="188">
        <f>'Appropriation View'!M533</f>
        <v>0</v>
      </c>
      <c r="N53" s="189">
        <f>'Appropriation View'!N533</f>
        <v>0</v>
      </c>
      <c r="O53" s="187">
        <f>'Appropriation View'!O533</f>
        <v>0</v>
      </c>
      <c r="P53" s="188">
        <f>'Appropriation View'!P533</f>
        <v>0</v>
      </c>
    </row>
    <row r="54" spans="1:16" s="17" customFormat="1" ht="25.5" customHeight="1" x14ac:dyDescent="0.3">
      <c r="A54" s="51">
        <v>4915</v>
      </c>
      <c r="B54" s="47" t="s">
        <v>687</v>
      </c>
      <c r="D54" s="236">
        <f>'Appropriation View'!D575</f>
        <v>223550</v>
      </c>
      <c r="E54" s="14">
        <f>'Appropriation View'!E575</f>
        <v>265250</v>
      </c>
      <c r="F54" s="14">
        <f>'Appropriation View'!F575</f>
        <v>429000</v>
      </c>
      <c r="G54" s="14">
        <f>'Appropriation View'!G575</f>
        <v>696128</v>
      </c>
      <c r="H54" s="179">
        <f>'Appropriation View'!H575</f>
        <v>347000</v>
      </c>
      <c r="I54" s="180">
        <f>'Appropriation View'!I575</f>
        <v>499000</v>
      </c>
      <c r="J54" s="179">
        <f>'Appropriation View'!J575</f>
        <v>499000</v>
      </c>
      <c r="K54" s="178">
        <f>'Appropriation View'!K575</f>
        <v>411000</v>
      </c>
      <c r="L54" s="180">
        <f>'Appropriation View'!L575</f>
        <v>411000</v>
      </c>
      <c r="M54" s="179">
        <f>'Appropriation View'!M575</f>
        <v>411000</v>
      </c>
      <c r="N54" s="178">
        <f>'Appropriation View'!N575</f>
        <v>311000</v>
      </c>
      <c r="O54" s="180">
        <f>'Appropriation View'!O575</f>
        <v>311000</v>
      </c>
      <c r="P54" s="179">
        <f>'Appropriation View'!P575</f>
        <v>0</v>
      </c>
    </row>
    <row r="55" spans="1:16" ht="36.75" customHeight="1" x14ac:dyDescent="0.3">
      <c r="B55" s="109"/>
      <c r="C55" s="118" t="s">
        <v>827</v>
      </c>
      <c r="D55" s="439">
        <f t="shared" ref="D55:E55" si="5">SUM(D49:D54)</f>
        <v>1364895.4900000002</v>
      </c>
      <c r="E55" s="388">
        <f t="shared" si="5"/>
        <v>1409301.7999999998</v>
      </c>
      <c r="F55" s="388">
        <f t="shared" ref="F55:H55" si="6">SUM(F49:F54)</f>
        <v>1606452.6699999997</v>
      </c>
      <c r="G55" s="388">
        <f t="shared" si="6"/>
        <v>1976706.1200000003</v>
      </c>
      <c r="H55" s="116">
        <f t="shared" si="6"/>
        <v>2245618.6800000002</v>
      </c>
      <c r="I55" s="117">
        <f t="shared" ref="I55:M55" si="7">SUM(I49:I54)</f>
        <v>3060798</v>
      </c>
      <c r="J55" s="116">
        <f t="shared" si="7"/>
        <v>1930518.2499999998</v>
      </c>
      <c r="K55" s="115">
        <f t="shared" si="7"/>
        <v>2053331</v>
      </c>
      <c r="L55" s="117">
        <f t="shared" si="7"/>
        <v>2053331</v>
      </c>
      <c r="M55" s="116">
        <f t="shared" si="7"/>
        <v>1826740.9100000001</v>
      </c>
      <c r="N55" s="115">
        <f t="shared" ref="N55:P55" si="8">SUM(N49:N54)</f>
        <v>2225414</v>
      </c>
      <c r="O55" s="117">
        <f t="shared" si="8"/>
        <v>2225414</v>
      </c>
      <c r="P55" s="116">
        <f t="shared" si="8"/>
        <v>1220644.4200000002</v>
      </c>
    </row>
    <row r="56" spans="1:16" s="17" customFormat="1" ht="6.75" customHeight="1" x14ac:dyDescent="0.3">
      <c r="A56" s="51"/>
      <c r="B56" s="47"/>
      <c r="D56" s="438"/>
      <c r="E56" s="203"/>
      <c r="F56" s="203"/>
      <c r="G56" s="203"/>
      <c r="H56" s="133"/>
      <c r="I56" s="203"/>
      <c r="J56" s="133"/>
      <c r="K56" s="202"/>
      <c r="L56" s="203"/>
      <c r="M56" s="133"/>
      <c r="N56" s="202"/>
      <c r="O56" s="203"/>
      <c r="P56" s="133"/>
    </row>
    <row r="57" spans="1:16" s="39" customFormat="1" ht="12.75" customHeight="1" x14ac:dyDescent="0.2">
      <c r="A57" s="52"/>
      <c r="C57" s="40" t="s">
        <v>640</v>
      </c>
      <c r="D57" s="34">
        <f>'Appropriation View'!D580</f>
        <v>1364895.49</v>
      </c>
      <c r="E57" s="34">
        <f>'Appropriation View'!E580</f>
        <v>1409301.8</v>
      </c>
      <c r="F57" s="34">
        <f>'Appropriation View'!F580</f>
        <v>1606452.67</v>
      </c>
      <c r="G57" s="34">
        <f>'Appropriation View'!G580</f>
        <v>1976706.12</v>
      </c>
      <c r="H57" s="34">
        <f>'Appropriation View'!H580</f>
        <v>2245618.6800000002</v>
      </c>
      <c r="I57" s="99">
        <f>'Appropriation View'!I580</f>
        <v>3060798</v>
      </c>
      <c r="J57" s="34">
        <f>'Appropriation View'!J580</f>
        <v>1930518.25</v>
      </c>
      <c r="K57" s="99">
        <f>'Appropriation View'!K580</f>
        <v>2053331</v>
      </c>
      <c r="L57" s="99">
        <f>'Appropriation View'!L580</f>
        <v>2053331</v>
      </c>
      <c r="M57" s="34">
        <f>'Appropriation View'!M580</f>
        <v>1826740.91</v>
      </c>
      <c r="N57" s="99">
        <f>'Appropriation View'!N580</f>
        <v>2225414</v>
      </c>
      <c r="O57" s="99">
        <f>'Appropriation View'!O580</f>
        <v>2225414</v>
      </c>
      <c r="P57" s="34">
        <f>'Appropriation View'!P580</f>
        <v>1220644.42</v>
      </c>
    </row>
    <row r="58" spans="1:16" s="42" customFormat="1" ht="12.75" customHeight="1" x14ac:dyDescent="0.3">
      <c r="A58" s="53"/>
      <c r="C58" s="43" t="s">
        <v>641</v>
      </c>
      <c r="D58" s="41">
        <f t="shared" ref="D58:E58" si="9">D57-D55</f>
        <v>0</v>
      </c>
      <c r="E58" s="134">
        <f t="shared" si="9"/>
        <v>0</v>
      </c>
      <c r="F58" s="134">
        <f t="shared" ref="F58:H58" si="10">F57-F55</f>
        <v>0</v>
      </c>
      <c r="G58" s="134">
        <f t="shared" si="10"/>
        <v>0</v>
      </c>
      <c r="H58" s="134">
        <f t="shared" si="10"/>
        <v>0</v>
      </c>
      <c r="I58" s="125">
        <f t="shared" ref="I58:M58" si="11">I57-I55</f>
        <v>0</v>
      </c>
      <c r="J58" s="134">
        <f t="shared" si="11"/>
        <v>0</v>
      </c>
      <c r="K58" s="125">
        <f t="shared" si="11"/>
        <v>0</v>
      </c>
      <c r="L58" s="125">
        <f t="shared" si="11"/>
        <v>0</v>
      </c>
      <c r="M58" s="134">
        <f t="shared" si="11"/>
        <v>0</v>
      </c>
      <c r="N58" s="125">
        <f t="shared" ref="N58:P58" si="12">N57-N55</f>
        <v>0</v>
      </c>
      <c r="O58" s="125">
        <f t="shared" si="12"/>
        <v>0</v>
      </c>
      <c r="P58" s="134">
        <f t="shared" si="12"/>
        <v>0</v>
      </c>
    </row>
    <row r="59" spans="1:16" s="42" customFormat="1" ht="24" customHeight="1" x14ac:dyDescent="0.3">
      <c r="A59" s="37" t="s">
        <v>844</v>
      </c>
      <c r="C59" s="43"/>
      <c r="D59" s="41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</row>
    <row r="60" spans="1:16" ht="30" customHeight="1" x14ac:dyDescent="0.3">
      <c r="A60" s="20"/>
      <c r="B60" s="81"/>
      <c r="C60" s="45" t="s">
        <v>828</v>
      </c>
      <c r="D60" s="205">
        <f>SUM('Revenue View'!D10:D14)</f>
        <v>8747.32</v>
      </c>
      <c r="E60" s="206">
        <f>SUM('Revenue View'!E10:E14)</f>
        <v>58335.4</v>
      </c>
      <c r="F60" s="206">
        <f>SUM('Revenue View'!F10:F14)</f>
        <v>7011.52</v>
      </c>
      <c r="G60" s="206">
        <f>SUM('Revenue View'!G10:G14)</f>
        <v>26589.68</v>
      </c>
      <c r="H60" s="207">
        <f>SUM('Revenue View'!H10:H14)</f>
        <v>58702</v>
      </c>
      <c r="I60" s="206">
        <f>SUM('Revenue View'!I10:I14)</f>
        <v>1782</v>
      </c>
      <c r="J60" s="207">
        <f>SUM('Revenue View'!J10:J14)</f>
        <v>2060.75</v>
      </c>
      <c r="K60" s="205">
        <f>SUM('Revenue View'!K10:K14)</f>
        <v>1200</v>
      </c>
      <c r="L60" s="206">
        <f>SUM('Revenue View'!L10:L14)</f>
        <v>5099</v>
      </c>
      <c r="M60" s="207">
        <f>SUM('Revenue View'!M10:M14)</f>
        <v>99.59</v>
      </c>
      <c r="N60" s="205">
        <f>SUM('Revenue View'!N10:N14)</f>
        <v>1200</v>
      </c>
      <c r="O60" s="206">
        <f>SUM('Revenue View'!O10:O14)</f>
        <v>15236</v>
      </c>
      <c r="P60" s="207">
        <f>SUM('Revenue View'!P10:P14)</f>
        <v>21236.339999999997</v>
      </c>
    </row>
    <row r="61" spans="1:16" ht="30" customHeight="1" x14ac:dyDescent="0.3">
      <c r="A61" s="120"/>
      <c r="B61" s="82"/>
      <c r="C61" s="109" t="s">
        <v>829</v>
      </c>
      <c r="D61" s="208">
        <f>SUM('Revenue View'!D15:D21)</f>
        <v>66107.309999999983</v>
      </c>
      <c r="E61" s="119">
        <f>SUM('Revenue View'!E15:E21)</f>
        <v>63313.73</v>
      </c>
      <c r="F61" s="119">
        <f>SUM('Revenue View'!F15:F21)</f>
        <v>48006.219999999987</v>
      </c>
      <c r="G61" s="119">
        <f>SUM('Revenue View'!G15:G21)</f>
        <v>52613.38</v>
      </c>
      <c r="H61" s="209">
        <f>SUM('Revenue View'!H15:H21)</f>
        <v>26187.959999999995</v>
      </c>
      <c r="I61" s="119">
        <f>SUM('Revenue View'!I15:I21)</f>
        <v>31500</v>
      </c>
      <c r="J61" s="209">
        <f>SUM('Revenue View'!J15:J21)</f>
        <v>35351.199999999997</v>
      </c>
      <c r="K61" s="208">
        <f>SUM('Revenue View'!K15:K21)</f>
        <v>20000</v>
      </c>
      <c r="L61" s="119">
        <f>SUM('Revenue View'!L15:L21)</f>
        <v>15000</v>
      </c>
      <c r="M61" s="209">
        <f>SUM('Revenue View'!M15:M21)</f>
        <v>28574.61</v>
      </c>
      <c r="N61" s="208">
        <f>SUM('Revenue View'!N15:N21)</f>
        <v>20000</v>
      </c>
      <c r="O61" s="119">
        <f>SUM('Revenue View'!O15:O21)</f>
        <v>18575</v>
      </c>
      <c r="P61" s="209">
        <f>SUM('Revenue View'!P15:P21)</f>
        <v>16673.03</v>
      </c>
    </row>
    <row r="62" spans="1:16" ht="30" customHeight="1" x14ac:dyDescent="0.3">
      <c r="A62" s="20"/>
      <c r="B62" s="83"/>
      <c r="C62" s="45" t="s">
        <v>830</v>
      </c>
      <c r="D62" s="210">
        <f>SUM('Revenue View'!D24:D26)</f>
        <v>344844.08</v>
      </c>
      <c r="E62" s="80">
        <f>SUM('Revenue View'!E24:E26)</f>
        <v>366612.91</v>
      </c>
      <c r="F62" s="80">
        <f>SUM('Revenue View'!F24:F26)</f>
        <v>405533.25</v>
      </c>
      <c r="G62" s="80">
        <f>SUM('Revenue View'!G24:G26)</f>
        <v>412215.14</v>
      </c>
      <c r="H62" s="211">
        <f>SUM('Revenue View'!H24:H26)</f>
        <v>341370.52</v>
      </c>
      <c r="I62" s="80">
        <f>SUM('Revenue View'!I24:I26)</f>
        <v>413400</v>
      </c>
      <c r="J62" s="211">
        <f>SUM('Revenue View'!J24:J26)</f>
        <v>425699.88</v>
      </c>
      <c r="K62" s="210">
        <f>SUM('Revenue View'!K24:K26)</f>
        <v>382650</v>
      </c>
      <c r="L62" s="80">
        <f>SUM('Revenue View'!L24:L26)</f>
        <v>416300</v>
      </c>
      <c r="M62" s="211">
        <f>SUM('Revenue View'!M24:M26)</f>
        <v>419627.16</v>
      </c>
      <c r="N62" s="210">
        <f>SUM('Revenue View'!N24:N26)</f>
        <v>402650</v>
      </c>
      <c r="O62" s="80">
        <f>SUM('Revenue View'!O24:O26)</f>
        <v>424800</v>
      </c>
      <c r="P62" s="211">
        <f>SUM('Revenue View'!P24:P26)</f>
        <v>296767.92</v>
      </c>
    </row>
    <row r="63" spans="1:16" ht="30" customHeight="1" x14ac:dyDescent="0.3">
      <c r="A63" s="120"/>
      <c r="B63" s="84"/>
      <c r="C63" s="109" t="s">
        <v>831</v>
      </c>
      <c r="D63" s="208">
        <f>SUM('Revenue View'!D22:D23)+SUM('Revenue View'!D27:D41)</f>
        <v>21149.4</v>
      </c>
      <c r="E63" s="119">
        <f>SUM('Revenue View'!E22:E23)+SUM('Revenue View'!E27:E41)</f>
        <v>17644</v>
      </c>
      <c r="F63" s="119">
        <f>SUM('Revenue View'!F22:F23)+SUM('Revenue View'!F27:F41)</f>
        <v>24121.9</v>
      </c>
      <c r="G63" s="119">
        <f>SUM('Revenue View'!G22:G23)+SUM('Revenue View'!G27:G41)</f>
        <v>25345.5</v>
      </c>
      <c r="H63" s="209">
        <f>SUM('Revenue View'!H22:H23)+SUM('Revenue View'!H27:H41)</f>
        <v>13802.3</v>
      </c>
      <c r="I63" s="119">
        <f>SUM('Revenue View'!I22:I23)+SUM('Revenue View'!I27:I41)</f>
        <v>13072</v>
      </c>
      <c r="J63" s="209">
        <f>SUM('Revenue View'!J22:J23)+SUM('Revenue View'!J27:J41)</f>
        <v>17641.8</v>
      </c>
      <c r="K63" s="208">
        <f>SUM('Revenue View'!K22:K23)+SUM('Revenue View'!K27:K41)</f>
        <v>11430</v>
      </c>
      <c r="L63" s="119">
        <f>SUM('Revenue View'!L22:L23)+SUM('Revenue View'!L27:L41)</f>
        <v>16455</v>
      </c>
      <c r="M63" s="209">
        <f>SUM('Revenue View'!M22:M23)+SUM('Revenue View'!M27:M41)</f>
        <v>24041.1</v>
      </c>
      <c r="N63" s="208">
        <f>SUM('Revenue View'!N22:N23)+SUM('Revenue View'!N27:N41)</f>
        <v>11430</v>
      </c>
      <c r="O63" s="119">
        <f>SUM('Revenue View'!O22:O23)+SUM('Revenue View'!O27:O41)</f>
        <v>18450</v>
      </c>
      <c r="P63" s="209">
        <f>SUM('Revenue View'!P22:P23)+SUM('Revenue View'!P27:P41)</f>
        <v>17449</v>
      </c>
    </row>
    <row r="64" spans="1:16" ht="30" customHeight="1" x14ac:dyDescent="0.3">
      <c r="A64" s="20"/>
      <c r="B64" s="85"/>
      <c r="C64" s="45" t="s">
        <v>1108</v>
      </c>
      <c r="D64" s="210">
        <f>SUM('Revenue View'!D42:D47)+'Revenue View'!D74</f>
        <v>138381.59</v>
      </c>
      <c r="E64" s="80">
        <f>SUM('Revenue View'!E42:E47)+'Revenue View'!E74</f>
        <v>147338.26999999999</v>
      </c>
      <c r="F64" s="80">
        <f>SUM('Revenue View'!F42:F47)+'Revenue View'!F74</f>
        <v>147161.82999999999</v>
      </c>
      <c r="G64" s="80">
        <f>SUM('Revenue View'!G42:G47)+'Revenue View'!G74</f>
        <v>148328.57999999999</v>
      </c>
      <c r="H64" s="211">
        <f>SUM('Revenue View'!H42:H47)+'Revenue View'!H74</f>
        <v>70034.22</v>
      </c>
      <c r="I64" s="80">
        <f>SUM('Revenue View'!I42:I47)+'Revenue View'!I74</f>
        <v>966003</v>
      </c>
      <c r="J64" s="211">
        <f>SUM('Revenue View'!J42:J47)+SUM('Revenue View'!J74:J75)</f>
        <v>198664.89</v>
      </c>
      <c r="K64" s="210">
        <f>SUM('Revenue View'!K42:K47)+'Revenue View'!K74</f>
        <v>100000</v>
      </c>
      <c r="L64" s="80">
        <f>SUM('Revenue View'!L42:L47)+'Revenue View'!L74</f>
        <v>195461</v>
      </c>
      <c r="M64" s="211">
        <f>SUM('Revenue View'!M42:M47)+SUM('Revenue View'!M74:M75)</f>
        <v>197092.57</v>
      </c>
      <c r="N64" s="210">
        <f>SUM('Revenue View'!N42:N47)+'Revenue View'!N74</f>
        <v>144000</v>
      </c>
      <c r="O64" s="80">
        <f>SUM('Revenue View'!O42:O47)+'Revenue View'!O74</f>
        <v>144562</v>
      </c>
      <c r="P64" s="211">
        <f>SUM('Revenue View'!P42:P47)+SUM('Revenue View'!P74:P75)</f>
        <v>197639.05</v>
      </c>
    </row>
    <row r="65" spans="1:16" ht="30" customHeight="1" x14ac:dyDescent="0.3">
      <c r="A65" s="120"/>
      <c r="B65" s="86"/>
      <c r="C65" s="109" t="s">
        <v>832</v>
      </c>
      <c r="D65" s="208">
        <f>SUM('Revenue View'!D48:D57)+SUM('Revenue View'!D60:D63)</f>
        <v>31629.13</v>
      </c>
      <c r="E65" s="119">
        <f>SUM('Revenue View'!E48:E57)+SUM('Revenue View'!E60:E63)</f>
        <v>28345.5</v>
      </c>
      <c r="F65" s="119">
        <f>SUM('Revenue View'!F48:F57)+SUM('Revenue View'!F60:F63)</f>
        <v>44842.95</v>
      </c>
      <c r="G65" s="119">
        <f>SUM('Revenue View'!G48:G57)+SUM('Revenue View'!G60:G63)</f>
        <v>36760.54</v>
      </c>
      <c r="H65" s="209">
        <f>SUM('Revenue View'!H48:H57)+SUM('Revenue View'!H60:H63)</f>
        <v>58064.800000000003</v>
      </c>
      <c r="I65" s="119">
        <f>SUM('Revenue View'!I48:I57)+SUM('Revenue View'!I60:I63)</f>
        <v>82640</v>
      </c>
      <c r="J65" s="209">
        <f>SUM('Revenue View'!J48:J57)+SUM('Revenue View'!J60:J63)</f>
        <v>100383.48</v>
      </c>
      <c r="K65" s="208">
        <f>SUM('Revenue View'!K48:K57)+SUM('Revenue View'!K60:K63)</f>
        <v>86853</v>
      </c>
      <c r="L65" s="119">
        <f>SUM('Revenue View'!L48:L57)+SUM('Revenue View'!L60:L63)</f>
        <v>98578</v>
      </c>
      <c r="M65" s="209">
        <f>SUM('Revenue View'!M48:M57)+SUM('Revenue View'!M60:M63)</f>
        <v>114395.70999999999</v>
      </c>
      <c r="N65" s="208">
        <f>SUM('Revenue View'!N48:N57)+SUM('Revenue View'!N60:N63)</f>
        <v>111853</v>
      </c>
      <c r="O65" s="119">
        <f>SUM('Revenue View'!O48:O57)+SUM('Revenue View'!O60:O63)</f>
        <v>111570</v>
      </c>
      <c r="P65" s="209">
        <f>SUM('Revenue View'!P48:P57)+SUM('Revenue View'!P60:P63)</f>
        <v>109037.62</v>
      </c>
    </row>
    <row r="66" spans="1:16" ht="30" customHeight="1" x14ac:dyDescent="0.3">
      <c r="A66" s="20"/>
      <c r="B66" s="87"/>
      <c r="C66" s="45" t="s">
        <v>833</v>
      </c>
      <c r="D66" s="210">
        <f>SUM('Revenue View'!D64:D73)</f>
        <v>8954.18</v>
      </c>
      <c r="E66" s="80">
        <f>SUM('Revenue View'!E64:E73)</f>
        <v>38504.81</v>
      </c>
      <c r="F66" s="80">
        <f>SUM('Revenue View'!F64:F73)</f>
        <v>30889.429999999997</v>
      </c>
      <c r="G66" s="80">
        <f>SUM('Revenue View'!G64:G73)</f>
        <v>38308.81</v>
      </c>
      <c r="H66" s="211">
        <f>SUM('Revenue View'!H64:H73)</f>
        <v>108336.29</v>
      </c>
      <c r="I66" s="80">
        <f>SUM('Revenue View'!I64:I73)</f>
        <v>27000</v>
      </c>
      <c r="J66" s="211">
        <f>SUM('Revenue View'!J64:J73)</f>
        <v>49103.649999999994</v>
      </c>
      <c r="K66" s="210">
        <f>SUM('Revenue View'!K64:K73)</f>
        <v>28000</v>
      </c>
      <c r="L66" s="80">
        <f>SUM('Revenue View'!L64:L73)</f>
        <v>39000</v>
      </c>
      <c r="M66" s="211">
        <f>SUM('Revenue View'!M64:M73)</f>
        <v>45314.700000000004</v>
      </c>
      <c r="N66" s="210">
        <f>SUM('Revenue View'!N64:N73)</f>
        <v>28000</v>
      </c>
      <c r="O66" s="80">
        <f>SUM('Revenue View'!O64:O73)</f>
        <v>31130</v>
      </c>
      <c r="P66" s="211">
        <f>SUM('Revenue View'!P64:P73)</f>
        <v>21769.5</v>
      </c>
    </row>
    <row r="67" spans="1:16" ht="30" customHeight="1" x14ac:dyDescent="0.3">
      <c r="A67" s="120"/>
      <c r="B67" s="88"/>
      <c r="C67" s="109" t="s">
        <v>834</v>
      </c>
      <c r="D67" s="208">
        <f>SUM('Revenue View'!D76:D80)</f>
        <v>0</v>
      </c>
      <c r="E67" s="119">
        <f>SUM('Revenue View'!E76:E80)</f>
        <v>0</v>
      </c>
      <c r="F67" s="119">
        <f>SUM('Revenue View'!F76:F80)</f>
        <v>-66044</v>
      </c>
      <c r="G67" s="119">
        <f>SUM('Revenue View'!G76:G80)</f>
        <v>257041.02</v>
      </c>
      <c r="H67" s="209">
        <f>SUM('Revenue View'!H76:H80)</f>
        <v>0</v>
      </c>
      <c r="I67" s="119">
        <f>SUM('Revenue View'!I76:I80)</f>
        <v>200000</v>
      </c>
      <c r="J67" s="209">
        <f>SUM('Revenue View'!J76:J80)</f>
        <v>32.18</v>
      </c>
      <c r="K67" s="208">
        <f>SUM('Revenue View'!K76:K80)</f>
        <v>0</v>
      </c>
      <c r="L67" s="119">
        <f>SUM('Revenue View'!L76:L80)</f>
        <v>0</v>
      </c>
      <c r="M67" s="209">
        <f>SUM('Revenue View'!M76:M80)</f>
        <v>0</v>
      </c>
      <c r="N67" s="208">
        <f>SUM('Revenue View'!N76:N80)</f>
        <v>0</v>
      </c>
      <c r="O67" s="119">
        <f>SUM('Revenue View'!O76:O80)</f>
        <v>0</v>
      </c>
      <c r="P67" s="209">
        <f>SUM('Revenue View'!P76:P80)</f>
        <v>0</v>
      </c>
    </row>
    <row r="68" spans="1:16" ht="30" customHeight="1" x14ac:dyDescent="0.3">
      <c r="C68" s="45" t="s">
        <v>786</v>
      </c>
      <c r="D68" s="210">
        <f>SUM('Revenue View'!D58)</f>
        <v>2984.8</v>
      </c>
      <c r="E68" s="80">
        <f>SUM('Revenue View'!E58)</f>
        <v>3141.52</v>
      </c>
      <c r="F68" s="80">
        <f>SUM('Revenue View'!F58)</f>
        <v>7213.11</v>
      </c>
      <c r="G68" s="80">
        <f>SUM('Revenue View'!G58)</f>
        <v>32064.73</v>
      </c>
      <c r="H68" s="211">
        <f>SUM('Revenue View'!H58)</f>
        <v>34088.92</v>
      </c>
      <c r="I68" s="80">
        <f>SUM('Revenue View'!I58)</f>
        <v>16900</v>
      </c>
      <c r="J68" s="211">
        <f>SUM('Revenue View'!J58)</f>
        <v>16338.58</v>
      </c>
      <c r="K68" s="210">
        <f>SUM('Revenue View'!K58)</f>
        <v>5000</v>
      </c>
      <c r="L68" s="80">
        <f>SUM('Revenue View'!L58)</f>
        <v>714</v>
      </c>
      <c r="M68" s="211">
        <f>SUM('Revenue View'!M58)</f>
        <v>681.03</v>
      </c>
      <c r="N68" s="210">
        <f>SUM('Revenue View'!N58)</f>
        <v>1000</v>
      </c>
      <c r="O68" s="80">
        <f>SUM('Revenue View'!O58)</f>
        <v>7115</v>
      </c>
      <c r="P68" s="211">
        <f>SUM('Revenue View'!P58)</f>
        <v>3113.09</v>
      </c>
    </row>
    <row r="69" spans="1:16" ht="6.75" customHeight="1" x14ac:dyDescent="0.3">
      <c r="D69" s="259"/>
      <c r="E69" s="260"/>
      <c r="F69" s="260"/>
      <c r="G69" s="260"/>
      <c r="H69" s="264"/>
      <c r="I69" s="161"/>
      <c r="J69" s="184"/>
      <c r="K69" s="259"/>
      <c r="L69" s="260"/>
      <c r="M69" s="264"/>
      <c r="N69" s="259"/>
      <c r="O69" s="260"/>
      <c r="P69" s="264"/>
    </row>
    <row r="70" spans="1:16" ht="24" customHeight="1" x14ac:dyDescent="0.3">
      <c r="B70" s="109"/>
      <c r="C70" s="121" t="s">
        <v>835</v>
      </c>
      <c r="D70" s="114">
        <f t="shared" ref="D70:E70" si="13">SUM(D60:D68)</f>
        <v>622797.81000000006</v>
      </c>
      <c r="E70" s="388">
        <f t="shared" si="13"/>
        <v>723236.1399999999</v>
      </c>
      <c r="F70" s="388">
        <f t="shared" ref="F70:H70" si="14">SUM(F60:F68)</f>
        <v>648736.21</v>
      </c>
      <c r="G70" s="388">
        <f t="shared" si="14"/>
        <v>1029267.3800000001</v>
      </c>
      <c r="H70" s="116">
        <f t="shared" si="14"/>
        <v>710587.01000000013</v>
      </c>
      <c r="I70" s="117">
        <f t="shared" ref="I70:M70" si="15">SUM(I60:I68)</f>
        <v>1752297</v>
      </c>
      <c r="J70" s="116">
        <f t="shared" si="15"/>
        <v>845276.41</v>
      </c>
      <c r="K70" s="115">
        <f t="shared" si="15"/>
        <v>635133</v>
      </c>
      <c r="L70" s="117">
        <f t="shared" si="15"/>
        <v>786607</v>
      </c>
      <c r="M70" s="116">
        <f t="shared" si="15"/>
        <v>829826.47</v>
      </c>
      <c r="N70" s="115">
        <f t="shared" ref="N70:P70" si="16">SUM(N60:N68)</f>
        <v>720133</v>
      </c>
      <c r="O70" s="117">
        <f t="shared" si="16"/>
        <v>771438</v>
      </c>
      <c r="P70" s="116">
        <f t="shared" si="16"/>
        <v>683685.54999999993</v>
      </c>
    </row>
    <row r="71" spans="1:16" ht="8.25" customHeight="1" x14ac:dyDescent="0.3">
      <c r="D71" s="339"/>
      <c r="E71" s="260"/>
      <c r="F71" s="260"/>
      <c r="G71" s="260"/>
      <c r="H71" s="264"/>
      <c r="I71" s="182"/>
      <c r="J71" s="184"/>
      <c r="K71" s="183"/>
      <c r="L71" s="182"/>
      <c r="M71" s="264"/>
      <c r="N71" s="183"/>
      <c r="O71" s="182"/>
      <c r="P71" s="264"/>
    </row>
    <row r="72" spans="1:16" ht="24" customHeight="1" x14ac:dyDescent="0.3">
      <c r="B72" s="89"/>
      <c r="C72" s="45" t="s">
        <v>836</v>
      </c>
      <c r="D72" s="339">
        <f>SUM('Revenue View'!D8:D9)</f>
        <v>883257.34</v>
      </c>
      <c r="E72" s="260">
        <f>SUM('Revenue View'!E8:E9)</f>
        <v>905677.78</v>
      </c>
      <c r="F72" s="260">
        <f>SUM('Revenue View'!F8:F9)</f>
        <v>959649.11</v>
      </c>
      <c r="G72" s="182">
        <f>SUM('Revenue View'!G8:G9)</f>
        <v>1160154.8700000001</v>
      </c>
      <c r="H72" s="196">
        <f>SUM('Revenue View'!H8:H9)</f>
        <v>1126195.01</v>
      </c>
      <c r="I72" s="182">
        <f>SUM('Revenue View'!I8:I9)</f>
        <v>1308501</v>
      </c>
      <c r="J72" s="196">
        <f>SUM('Revenue View'!J8:J9)</f>
        <v>1354907.75</v>
      </c>
      <c r="K72" s="183">
        <f>SUM('Revenue View'!K8:K9)</f>
        <v>1418198</v>
      </c>
      <c r="L72" s="182">
        <f>SUM('Revenue View'!L8:L9)</f>
        <v>1266724</v>
      </c>
      <c r="M72" s="196">
        <f>SUM('Revenue View'!M8:M9)</f>
        <v>1248950</v>
      </c>
      <c r="N72" s="183">
        <f>SUM('Revenue View'!N8:N9)</f>
        <v>1505281</v>
      </c>
      <c r="O72" s="182">
        <f>SUM('Revenue View'!O8:O9)</f>
        <v>1453976</v>
      </c>
      <c r="P72" s="196">
        <f>SUM('Revenue View'!P8:P9)</f>
        <v>655752</v>
      </c>
    </row>
    <row r="73" spans="1:16" ht="9.75" customHeight="1" x14ac:dyDescent="0.3">
      <c r="D73" s="339"/>
      <c r="E73" s="260"/>
      <c r="F73" s="260"/>
      <c r="G73" s="260"/>
      <c r="H73" s="264"/>
      <c r="I73" s="182"/>
      <c r="J73" s="184"/>
      <c r="K73" s="183"/>
      <c r="L73" s="182"/>
      <c r="M73" s="264"/>
      <c r="N73" s="183"/>
      <c r="O73" s="182"/>
      <c r="P73" s="264"/>
    </row>
    <row r="74" spans="1:16" ht="24" customHeight="1" x14ac:dyDescent="0.3">
      <c r="B74" s="109"/>
      <c r="C74" s="121" t="s">
        <v>837</v>
      </c>
      <c r="D74" s="212">
        <f t="shared" ref="D74:E74" si="17">SUM(D70:D73)</f>
        <v>1506055.15</v>
      </c>
      <c r="E74" s="436">
        <f t="shared" si="17"/>
        <v>1628913.92</v>
      </c>
      <c r="F74" s="436">
        <f t="shared" ref="F74:H74" si="18">SUM(F70:F73)</f>
        <v>1608385.3199999998</v>
      </c>
      <c r="G74" s="436">
        <f t="shared" si="18"/>
        <v>2189422.25</v>
      </c>
      <c r="H74" s="215">
        <f t="shared" si="18"/>
        <v>1836782.02</v>
      </c>
      <c r="I74" s="214">
        <f t="shared" ref="I74:M74" si="19">SUM(I70:I73)</f>
        <v>3060798</v>
      </c>
      <c r="J74" s="215">
        <f t="shared" si="19"/>
        <v>2200184.16</v>
      </c>
      <c r="K74" s="213">
        <f t="shared" si="19"/>
        <v>2053331</v>
      </c>
      <c r="L74" s="214">
        <f t="shared" si="19"/>
        <v>2053331</v>
      </c>
      <c r="M74" s="215">
        <f t="shared" si="19"/>
        <v>2078776.47</v>
      </c>
      <c r="N74" s="213">
        <f t="shared" ref="N74:P74" si="20">SUM(N70:N73)</f>
        <v>2225414</v>
      </c>
      <c r="O74" s="214">
        <f t="shared" si="20"/>
        <v>2225414</v>
      </c>
      <c r="P74" s="215">
        <f t="shared" si="20"/>
        <v>1339437.5499999998</v>
      </c>
    </row>
    <row r="75" spans="1:16" s="17" customFormat="1" ht="12.75" customHeight="1" x14ac:dyDescent="0.3">
      <c r="A75" s="51"/>
      <c r="B75" s="47"/>
      <c r="C75" s="100"/>
      <c r="D75" s="101">
        <f>'Revenue View'!D84</f>
        <v>1506055.15</v>
      </c>
      <c r="E75" s="135">
        <f>'Revenue View'!E84</f>
        <v>1628913.92</v>
      </c>
      <c r="F75" s="135">
        <f>'Revenue View'!F84</f>
        <v>1608385.32</v>
      </c>
      <c r="G75" s="135">
        <f>'Revenue View'!G84</f>
        <v>2189422.25</v>
      </c>
      <c r="H75" s="135">
        <f>'Revenue View'!H84</f>
        <v>1836782.02</v>
      </c>
      <c r="I75" s="135">
        <f>'Revenue View'!I84</f>
        <v>3060798</v>
      </c>
      <c r="J75" s="135">
        <f>'Revenue View'!J84</f>
        <v>2200184.16</v>
      </c>
      <c r="K75" s="135">
        <f>'Revenue View'!K84</f>
        <v>2053331</v>
      </c>
      <c r="L75" s="135">
        <f>'Revenue View'!L84</f>
        <v>2053331</v>
      </c>
      <c r="M75" s="135">
        <f>'Revenue View'!M84</f>
        <v>2078776.47</v>
      </c>
      <c r="N75" s="135">
        <f>'Revenue View'!N84</f>
        <v>2225414</v>
      </c>
      <c r="O75" s="135">
        <f>'Revenue View'!O84</f>
        <v>2225414</v>
      </c>
      <c r="P75" s="135">
        <f>'Revenue View'!P84</f>
        <v>1339437.55</v>
      </c>
    </row>
    <row r="76" spans="1:16" s="17" customFormat="1" ht="12.75" customHeight="1" x14ac:dyDescent="0.3">
      <c r="A76" s="51"/>
      <c r="B76" s="47"/>
      <c r="C76" s="100"/>
      <c r="D76" s="101">
        <f t="shared" ref="D76:E76" si="21">D74-D75</f>
        <v>0</v>
      </c>
      <c r="E76" s="101">
        <f t="shared" si="21"/>
        <v>0</v>
      </c>
      <c r="F76" s="101">
        <f t="shared" ref="F76:H76" si="22">F74-F75</f>
        <v>0</v>
      </c>
      <c r="G76" s="101">
        <f t="shared" si="22"/>
        <v>0</v>
      </c>
      <c r="H76" s="101">
        <f t="shared" si="22"/>
        <v>0</v>
      </c>
      <c r="I76" s="101">
        <f t="shared" ref="I76:M76" si="23">I74-I75</f>
        <v>0</v>
      </c>
      <c r="J76" s="101">
        <f t="shared" si="23"/>
        <v>0</v>
      </c>
      <c r="K76" s="101">
        <f t="shared" si="23"/>
        <v>0</v>
      </c>
      <c r="L76" s="101">
        <f t="shared" si="23"/>
        <v>0</v>
      </c>
      <c r="M76" s="101">
        <f t="shared" si="23"/>
        <v>0</v>
      </c>
      <c r="N76" s="101">
        <f t="shared" ref="N76:P76" si="24">N74-N75</f>
        <v>0</v>
      </c>
      <c r="O76" s="101">
        <f t="shared" si="24"/>
        <v>0</v>
      </c>
      <c r="P76" s="101">
        <f t="shared" si="24"/>
        <v>0</v>
      </c>
    </row>
    <row r="77" spans="1:16" ht="12.75" customHeight="1" x14ac:dyDescent="0.3">
      <c r="D77" s="90" t="s">
        <v>838</v>
      </c>
      <c r="E77" s="90" t="s">
        <v>838</v>
      </c>
      <c r="F77" s="90" t="s">
        <v>838</v>
      </c>
      <c r="G77" s="90" t="s">
        <v>838</v>
      </c>
      <c r="H77" s="90" t="s">
        <v>838</v>
      </c>
      <c r="I77" s="90" t="s">
        <v>838</v>
      </c>
      <c r="J77" s="90" t="s">
        <v>838</v>
      </c>
      <c r="K77" s="90" t="s">
        <v>838</v>
      </c>
      <c r="L77" s="90" t="s">
        <v>838</v>
      </c>
      <c r="M77" s="90" t="s">
        <v>838</v>
      </c>
      <c r="N77" s="90" t="s">
        <v>838</v>
      </c>
      <c r="O77" s="90" t="s">
        <v>838</v>
      </c>
      <c r="P77" s="90" t="s">
        <v>838</v>
      </c>
    </row>
  </sheetData>
  <pageMargins left="0.14000000000000001" right="0.14000000000000001" top="0.25" bottom="0.32" header="0.2" footer="0.2"/>
  <pageSetup paperSize="3" scale="62" fitToHeight="2" orientation="landscape" horizontalDpi="4294967293" verticalDpi="4294967293" r:id="rId1"/>
  <headerFooter>
    <oddFooter>&amp;L&amp;8&amp;D &amp;T&amp;C&amp;10&amp;P  of  &amp;N&amp;R&amp;8&amp;F &amp;A</oddFooter>
  </headerFooter>
  <rowBreaks count="1" manualBreakCount="1">
    <brk id="5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Revenue View</vt:lpstr>
      <vt:lpstr>Appropriation View</vt:lpstr>
      <vt:lpstr>Budget Summary</vt:lpstr>
      <vt:lpstr>'Budget Summary'!Print_Area</vt:lpstr>
      <vt:lpstr>'Appropriation View'!Print_Titles</vt:lpstr>
      <vt:lpstr>'Budget Summary'!Print_Titles</vt:lpstr>
      <vt:lpstr>'Revenue View'!Print_Titles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Mums 2n1 Inspiron17</cp:lastModifiedBy>
  <cp:lastPrinted>2022-11-04T10:47:02Z</cp:lastPrinted>
  <dcterms:created xsi:type="dcterms:W3CDTF">2016-10-07T17:12:54Z</dcterms:created>
  <dcterms:modified xsi:type="dcterms:W3CDTF">2022-11-13T21:05:23Z</dcterms:modified>
</cp:coreProperties>
</file>